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6472CB87-F084-4B8E-BBCB-60E6EE65A694}" xr6:coauthVersionLast="47" xr6:coauthVersionMax="47" xr10:uidLastSave="{00000000-0000-0000-0000-000000000000}"/>
  <bookViews>
    <workbookView xWindow="-108" yWindow="-108" windowWidth="23256" windowHeight="12456" tabRatio="919" xr2:uid="{00000000-000D-0000-FFFF-FFFF00000000}"/>
  </bookViews>
  <sheets>
    <sheet name="Index" sheetId="33" r:id="rId1"/>
    <sheet name="Gx Business" sheetId="23" r:id="rId2"/>
    <sheet name="Networks Business" sheetId="18" r:id="rId3"/>
    <sheet name="Energy Sales Revenues" sheetId="12" r:id="rId4"/>
    <sheet name="Enel Chile Results" sheetId="24" r:id="rId5"/>
    <sheet name="Resument Energía y EBITDA" sheetId="2" state="hidden" r:id="rId6"/>
    <sheet name="Liquidez disponible" sheetId="7" state="hidden" r:id="rId7"/>
    <sheet name="EBITDA" sheetId="25" r:id="rId8"/>
    <sheet name="EBIT &amp; Others by segment" sheetId="26" r:id="rId9"/>
    <sheet name="EBIT y otros por filial" sheetId="8" state="hidden" r:id="rId10"/>
    <sheet name="Non Operating Income" sheetId="27" r:id="rId11"/>
    <sheet name="Balance Sheet" sheetId="28" r:id="rId12"/>
    <sheet name="Ratios" sheetId="30" r:id="rId13"/>
    <sheet name="Cash Flow" sheetId="29" r:id="rId14"/>
    <sheet name="Fixed Assets" sheetId="31" r:id="rId15"/>
    <sheet name="Int. Rate" sheetId="20" r:id="rId16"/>
    <sheet name="Gx Physical Data Chile" sheetId="21" r:id="rId17"/>
    <sheet name="Gx by Tech" sheetId="32" r:id="rId18"/>
    <sheet name="Networks Physical Data Chile" sheetId="22" r:id="rId19"/>
  </sheets>
  <definedNames>
    <definedName name="\A">#REF!</definedName>
    <definedName name="_ALT_X">#REF!</definedName>
    <definedName name="_AUC14bea23f398d402f9fec28677c7575b1" hidden="1">#REF!</definedName>
    <definedName name="_AUC19006f3d21d0476a9d0b40d14d11aa84" hidden="1">#REF!</definedName>
    <definedName name="_AUC1ade48618c734751afcb5287f7404ac1" hidden="1">#REF!</definedName>
    <definedName name="_AUC211aaefc79fb41d3b8a07db4222282f9" hidden="1">#REF!</definedName>
    <definedName name="_AUC49fe27293844461282fab00fd64f4d40" hidden="1">#REF!</definedName>
    <definedName name="_AUC63bd32a7c9f940e091c2da5a20c4011e" hidden="1">#REF!</definedName>
    <definedName name="_AUC8749c8c252e949bb94a745450c54d04a" hidden="1">#REF!</definedName>
    <definedName name="_AUCb2683aba45c54442a305e8330849767d" hidden="1">#REF!</definedName>
    <definedName name="_AUCc1f596b2e4e049fc967b12bbfed20816" hidden="1">#REF!</definedName>
    <definedName name="_AUCc45394643f2d43cd9261d66712b9a1a0" hidden="1">#REF!</definedName>
    <definedName name="_AUCda95bad85d1c46e6945e9dc55c67f986" hidden="1">#REF!</definedName>
    <definedName name="_AUCe04ab7be14bc4e3f920148e186caa7f1" hidden="1">#REF!</definedName>
    <definedName name="_bco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ING1">#REF!</definedName>
    <definedName name="_ING2">#REF!</definedName>
    <definedName name="_ING3">#REF!</definedName>
    <definedName name="_ING4">#REF!</definedName>
    <definedName name="_ING5">#REF!</definedName>
    <definedName name="_ING6">#REF!</definedName>
    <definedName name="_ING7">#REF!</definedName>
    <definedName name="_inv01">#REF!</definedName>
    <definedName name="_Order1" hidden="1">255</definedName>
    <definedName name="_Order2" hidden="1">255</definedName>
    <definedName name="_VPP1">#REF!</definedName>
    <definedName name="_VPP2">#REF!</definedName>
    <definedName name="_VPP3">#REF!</definedName>
    <definedName name="a">#REF!</definedName>
    <definedName name="A._E_INMOB._PASTOS_VERDES">#REF!</definedName>
    <definedName name="aa">#REF!</definedName>
    <definedName name="aaaaaa">#REF!</definedName>
    <definedName name="AD_Ajuste_VPP">#REF!</definedName>
    <definedName name="AD_CM_Dividendos">#REF!</definedName>
    <definedName name="AD_Corr_Mon_Inversion">#REF!</definedName>
    <definedName name="AD_Patrim_Negativo">#REF!</definedName>
    <definedName name="AD_Reconc_Utilidad.">#REF!</definedName>
    <definedName name="agosto_2001">#REF!</definedName>
    <definedName name="agosto_2002">#REF!</definedName>
    <definedName name="agosto_2003">#REF!</definedName>
    <definedName name="agosto_2004">#REF!</definedName>
    <definedName name="agosto_2005">#REF!</definedName>
    <definedName name="AGRICOLA_DE_CAMEROS">#REF!</definedName>
    <definedName name="AGUAS_SANTIAGO_PONIENTE">#REF!</definedName>
    <definedName name="AGUAS_STGO">#REF!</definedName>
    <definedName name="AJUSTADO">#REF!</definedName>
    <definedName name="AJUSTES_CERJ_MAYOR">#REF!</definedName>
    <definedName name="AJUSTES_CERJ_MENOR">#REF!</definedName>
    <definedName name="AJUSTES_CHILECTRA">#REF!</definedName>
    <definedName name="AJUSTES_DISTR_MAYOR">#REF!</definedName>
    <definedName name="AJUSTES_ENDESA">#REF!</definedName>
    <definedName name="AJUSTES_RIOMAIPO">#REF!</definedName>
    <definedName name="AMPLA">#REF!</definedName>
    <definedName name="AMPLA_">#REF!</definedName>
    <definedName name="AMPLA_INVESTIMENTOS">#REF!</definedName>
    <definedName name="AMPLA_INVESTIMENTOS_">#REF!</definedName>
    <definedName name="Año">#REF!</definedName>
    <definedName name="aprile_2001">#REF!</definedName>
    <definedName name="aprile_2002">#REF!</definedName>
    <definedName name="aprile_2003">#REF!</definedName>
    <definedName name="aprile_2004">#REF!</definedName>
    <definedName name="aprile_2005">#REF!</definedName>
    <definedName name="_xlnm.Print_Area" localSheetId="11">'Balance Sheet'!$A$2:$H$22</definedName>
    <definedName name="_xlnm.Print_Area" localSheetId="13">'Cash Flow'!$A$1:$J$18</definedName>
    <definedName name="_xlnm.Print_Area" localSheetId="8">'EBIT &amp; Others by segment'!$B$2:$H$21</definedName>
    <definedName name="_xlnm.Print_Area" localSheetId="7">EBITDA!$A$1:$L$30</definedName>
    <definedName name="_xlnm.Print_Area" localSheetId="4">'Enel Chile Results'!$A$2:$K$41</definedName>
    <definedName name="_xlnm.Print_Area" localSheetId="3">'Energy Sales Revenues'!$B$2:$I$41</definedName>
    <definedName name="_xlnm.Print_Area" localSheetId="1">'Gx Business'!$A$1:$Q$29</definedName>
    <definedName name="_xlnm.Print_Area" localSheetId="16">'Gx Physical Data Chile'!$A$2:$O$42</definedName>
    <definedName name="_xlnm.Print_Area" localSheetId="0">Index!$A$1:$O$47</definedName>
    <definedName name="_xlnm.Print_Area" localSheetId="2">'Networks Business'!$A$1:$P$26</definedName>
    <definedName name="_xlnm.Print_Area" localSheetId="10">'Non Operating Income'!$A$1:$L$23</definedName>
    <definedName name="AREA01">#REF!</definedName>
    <definedName name="AREA02">#REF!</definedName>
    <definedName name="AREA04">#REF!</definedName>
    <definedName name="AS2DocOpenMode" hidden="1">"AS2DocumentEdit"</definedName>
    <definedName name="asd" hidden="1">#REF!</definedName>
    <definedName name="asiento">#REF!</definedName>
    <definedName name="AVvillas">#REF!</definedName>
    <definedName name="BAJAS">#REF!</definedName>
    <definedName name="BAL.OCT">#REF!</definedName>
    <definedName name="Balance">#REF!</definedName>
    <definedName name="banco">#REF!</definedName>
    <definedName name="Banco_Interbank">#REF!</definedName>
    <definedName name="Banco_Paribas_luxembourg">#REF!</definedName>
    <definedName name="Banco_Real">#REF!</definedName>
    <definedName name="Banco_Santander_Santiago">#REF!</definedName>
    <definedName name="_xlnm.Database">#REF!</definedName>
    <definedName name="basema">#REF!</definedName>
    <definedName name="BETANIA">#REF!</definedName>
    <definedName name="BETANIA_S.A.">#REF!</definedName>
    <definedName name="BETANIA_SA">#REF!</definedName>
    <definedName name="bloqueoMeta_Data">#REF!</definedName>
    <definedName name="BLPH29" hidden="1">#REF!</definedName>
    <definedName name="C_COSTANERA">#REF!</definedName>
    <definedName name="C_EL_GOBERNADOR">#REF!</definedName>
    <definedName name="CACHOEIRA_DOURADA">#REF!</definedName>
    <definedName name="CACHOEIRA_DOURADA_">#REF!</definedName>
    <definedName name="CACHOEIRA_DOURADA_SA">#REF!</definedName>
    <definedName name="CACHOERIA_DOURADA_">#REF!</definedName>
    <definedName name="CAM">#REF!</definedName>
    <definedName name="CAM_LTDA">#REF!</definedName>
    <definedName name="CAM_LTDA.">#REF!</definedName>
    <definedName name="CAM_SA">#REF!</definedName>
    <definedName name="CAMEROS">#REF!</definedName>
    <definedName name="CapFloor_T0">#REF!</definedName>
    <definedName name="CAPITAL_ENERGIA">#REF!</definedName>
    <definedName name="category_disponible">#REF!</definedName>
    <definedName name="CELTA">#REF!</definedName>
    <definedName name="CELTA_S.A.">#REF!</definedName>
    <definedName name="CELTA_SA">#REF!</definedName>
    <definedName name="CEMSA">#REF!</definedName>
    <definedName name="CEMSA_SA">#REF!</definedName>
    <definedName name="CENTRAL_COSTANERA">#REF!</definedName>
    <definedName name="CERJ">#REF!</definedName>
    <definedName name="CESA">#REF!</definedName>
    <definedName name="CGTF">#REF!</definedName>
    <definedName name="CGTF_">#REF!</definedName>
    <definedName name="check_offline">#REF!</definedName>
    <definedName name="CHF_EUR">#REF!</definedName>
    <definedName name="CHFvs.DEM">#REF!</definedName>
    <definedName name="CHFvs.EUR">#REF!</definedName>
    <definedName name="CHFvs.USD">#REF!</definedName>
    <definedName name="CHILECTRA">#REF!</definedName>
    <definedName name="CHILECTRA_INTERNACIONAL">#REF!</definedName>
    <definedName name="CHILECTRA_INTERNACIONAL_SA">#REF!</definedName>
    <definedName name="CHILECTRA_INVERSUD">#REF!</definedName>
    <definedName name="CHILECTRA_INVERSUD_SA">#REF!</definedName>
    <definedName name="CHILECTRA_SA">#REF!</definedName>
    <definedName name="CHINANGO">#REF!</definedName>
    <definedName name="CHINANGO_SA">#REF!</definedName>
    <definedName name="CHOCON">#REF!</definedName>
    <definedName name="CHOCON_S.A.">#REF!</definedName>
    <definedName name="CHOCON_SA">#REF!</definedName>
    <definedName name="CIA_PERUANA">#REF!</definedName>
    <definedName name="CIA_PERUANA_SA">#REF!</definedName>
    <definedName name="CIA_SAN_ISIDRO">#REF!</definedName>
    <definedName name="CIEN">#REF!</definedName>
    <definedName name="CIEN_">#REF!</definedName>
    <definedName name="CODENSA">#REF!</definedName>
    <definedName name="CODENSA_SA">#REF!</definedName>
    <definedName name="Codigo_compañia">#REF!</definedName>
    <definedName name="codigo_empresa">#REF!</definedName>
    <definedName name="codigo20">#REF!</definedName>
    <definedName name="COELCE">#REF!</definedName>
    <definedName name="COELCE_">#REF!</definedName>
    <definedName name="compañia_codigo">#REF!</definedName>
    <definedName name="COMPAÑÍA_PERUANA">#REF!</definedName>
    <definedName name="CONO_SUR">#REF!</definedName>
    <definedName name="CONO_SUR_SA">#REF!</definedName>
    <definedName name="CONOSUR">#REF!</definedName>
    <definedName name="CONOSUR_SA">#REF!</definedName>
    <definedName name="consolidado">#REF!</definedName>
    <definedName name="CONSTRUCTORA">#REF!</definedName>
    <definedName name="CONTABILIZACION_serie_10años">#REF!</definedName>
    <definedName name="control">#REF!</definedName>
    <definedName name="CORFIVALLE">#REF!</definedName>
    <definedName name="COSTANERA">#REF!</definedName>
    <definedName name="COSTANERA_S.A.">#REF!</definedName>
    <definedName name="COSTANERA_SA">#REF!</definedName>
    <definedName name="Ctas_Ctes_Relac">#REF!</definedName>
    <definedName name="ctas_por_cob_y_pag">#REF!</definedName>
    <definedName name="Ctas_Relacionadas">#REF!</definedName>
    <definedName name="Ctas_Relacionadas1">#REF!</definedName>
    <definedName name="ctasctes">#REF!</definedName>
    <definedName name="CTM">#REF!</definedName>
    <definedName name="CTM_">#REF!</definedName>
    <definedName name="cua">#REF!</definedName>
    <definedName name="cuadratura_result">#REF!</definedName>
    <definedName name="Cuadro_1">#REF!</definedName>
    <definedName name="CUADRO13">#REF!</definedName>
    <definedName name="cvb" hidden="1">#REF!</definedName>
    <definedName name="d">#REF!</definedName>
    <definedName name="Datos">#REF!</definedName>
    <definedName name="dd">#REF!</definedName>
    <definedName name="DEMvs.EUR">#REF!</definedName>
    <definedName name="DEMvs.USD">#REF!</definedName>
    <definedName name="DEPRECIACION">#REF!</definedName>
    <definedName name="DETALLE">#REF!</definedName>
    <definedName name="dfg" hidden="1">#REF!</definedName>
    <definedName name="dicembre_2001">#REF!</definedName>
    <definedName name="dicembre_2002">#REF!</definedName>
    <definedName name="dicembre_2003">#REF!</definedName>
    <definedName name="dicembre_2004">#REF!</definedName>
    <definedName name="dicembre_2005">#REF!</definedName>
    <definedName name="DIPREL">#REF!</definedName>
    <definedName name="DISTRILIMA">#REF!</definedName>
    <definedName name="DISTRILIMA_SA">#REF!</definedName>
    <definedName name="DOLARES">#REF!</definedName>
    <definedName name="e">#REF!</definedName>
    <definedName name="E.RES.OCT">#REF!</definedName>
    <definedName name="E_ARGENTINA">#REF!</definedName>
    <definedName name="E_E_COLOMBIA">#REF!</definedName>
    <definedName name="E_E_DE_COLOMBIA">#REF!</definedName>
    <definedName name="E_ECO">#REF!</definedName>
    <definedName name="E_ECO_S.A.">#REF!</definedName>
    <definedName name="E_ECO_SA">#REF!</definedName>
    <definedName name="E_INTERNACIONAL">#REF!</definedName>
    <definedName name="EASA">#REF!</definedName>
    <definedName name="EASA_S.A.">#REF!</definedName>
    <definedName name="EASA_SA">#REF!</definedName>
    <definedName name="ECO">#REF!</definedName>
    <definedName name="ECO_SA">#REF!</definedName>
    <definedName name="EDEGEL">#REF!</definedName>
    <definedName name="EDEGEL_S.A.">#REF!</definedName>
    <definedName name="EDEGEL_SA">#REF!</definedName>
    <definedName name="EDELNOR">#REF!</definedName>
    <definedName name="EDELNOR_SA">#REF!</definedName>
    <definedName name="EDESUR">#REF!</definedName>
    <definedName name="EDESUR_SA">#REF!</definedName>
    <definedName name="EE_COLINA">#REF!</definedName>
    <definedName name="EE_COLINA_SA">#REF!</definedName>
    <definedName name="eee" hidden="1">#REF!</definedName>
    <definedName name="EERR_PPTTO">#REF!</definedName>
    <definedName name="EERRmiles">#REF!</definedName>
    <definedName name="EERRvalida">#REF!</definedName>
    <definedName name="efe">#REF!</definedName>
    <definedName name="EInterntional">#REF!</definedName>
    <definedName name="EL__MELON">#REF!</definedName>
    <definedName name="EL_CHOCON">#REF!</definedName>
    <definedName name="EL_MELON">#REF!</definedName>
    <definedName name="ELESUR">#REF!</definedName>
    <definedName name="ELESUR_SA">#REF!</definedName>
    <definedName name="ELIMIN1">#REF!</definedName>
    <definedName name="ELIMIN2">#REF!</definedName>
    <definedName name="ELIMIN3">#REF!</definedName>
    <definedName name="ELIMINACIONES">#REF!</definedName>
    <definedName name="EMGESA">#REF!</definedName>
    <definedName name="EMGESA_S.A.">#REF!</definedName>
    <definedName name="EMGESA_S.A.__fusionado">#REF!</definedName>
    <definedName name="EMGESA_S.A._fusionado">#REF!</definedName>
    <definedName name="EMGESA_SA">#REF!</definedName>
    <definedName name="empresa">#REF!</definedName>
    <definedName name="END_CHILE_INT">#REF!</definedName>
    <definedName name="ENDESA">#REF!</definedName>
    <definedName name="ENDESA__MATRIZ">#REF!</definedName>
    <definedName name="ENDESA_ARGENTINA">#REF!</definedName>
    <definedName name="ENDESA_BRASIL">#REF!</definedName>
    <definedName name="ENDESA_BRASIL_">#REF!</definedName>
    <definedName name="ENDESA_BRASIL_SA">#REF!</definedName>
    <definedName name="ENDESA_CHILE_INT">#REF!</definedName>
    <definedName name="ENDESA_CHILE_INTERNACIONAL">#REF!</definedName>
    <definedName name="ENDESA_COLOMBIA">#REF!</definedName>
    <definedName name="ENDESA_DE_COLOMBIA">#REF!</definedName>
    <definedName name="ENDESA_ECO">#REF!</definedName>
    <definedName name="ENDESA_IND">#REF!</definedName>
    <definedName name="ENDESA_S.A.">#REF!</definedName>
    <definedName name="ENDESA_SA">#REF!</definedName>
    <definedName name="ENERI">#REF!</definedName>
    <definedName name="ENERSIS">#REF!</definedName>
    <definedName name="ENERSIS_ARG">#REF!</definedName>
    <definedName name="ENERSIS_ARGENTINA">#REF!</definedName>
    <definedName name="ENERSIS_INT">#REF!</definedName>
    <definedName name="ENERSIS_INTERNACIONAL">#REF!</definedName>
    <definedName name="ENERSIS_INTERNATIONAL">#REF!</definedName>
    <definedName name="ENERSIS_SA">#REF!</definedName>
    <definedName name="ENIGESA">#REF!</definedName>
    <definedName name="ENIGESA_S.A.">#REF!</definedName>
    <definedName name="ENIGESA_SA">#REF!</definedName>
    <definedName name="er" hidden="1">#REF!</definedName>
    <definedName name="ESTADO_DE_FLUJO_DE_EFECTIVO">#REF!</definedName>
    <definedName name="EV__DECIMALSYMBOL__" hidden="1">","</definedName>
    <definedName name="EV__EVCOM_OPTIONS__" hidden="1">8</definedName>
    <definedName name="EV__EXPOPTIONS__" hidden="1">0</definedName>
    <definedName name="EV__LASTREFTIME__" hidden="1">40113.4360185185</definedName>
    <definedName name="EV__LOCKEDCVW__CORPORATIVO" hidden="1">"i_TOT,BALANCE,REAL,ENEL,ML,G001,2006.TOTAL,Contrib_ENDESA,YTD,"</definedName>
    <definedName name="EV__LOCKEDCVW__ECYR" hidden="1">"i_TOT,BALANCE,REAL,ENEL,ML,G051,2006.ENE,Input_M,YTD,"</definedName>
    <definedName name="EV__LOCKEDCVW__ENERSIS" hidden="1">"i_TOT,BALANCE,REAL,ENEL,ML,G300,2006.TOTAL,Contrib_ENDESA,YTD,"</definedName>
    <definedName name="EV__LOCKEDCVW__GRECIA" hidden="1">"i_TOT,BALANCE,REAL,ENEL,ML,G073,2006.TOTAL,Contrib_ENDESA,YTD,"</definedName>
    <definedName name="EV__LOCKEDCVW__IC" hidden="1">"i_TOT,BALANCE,Dec,REAL,ML,G001,2006.TOTAL,YTD,"</definedName>
    <definedName name="EV__LOCKEDCVW__PERIMETRO" hidden="1">"PCON,i_TOT,REAL,ML,G001,2006.TOTAL,YTD,"</definedName>
    <definedName name="EV__LOCKEDCVW__TCAMBIO" hidden="1">"REAL,BRL,Global,2006.TOTAL,CONSRATES,YTD,"</definedName>
    <definedName name="EV__LOCKEDCVW__VALIDACION" hidden="1">"i_TOT,REAL,2006.TOTAL,VALIDACIONESPRUEBA,vnone,YTD,"</definedName>
    <definedName name="EV__LOCKSTATUS__" hidden="1">4</definedName>
    <definedName name="EV__MAXEXPCOLS__" hidden="1">100</definedName>
    <definedName name="EV__MAXEXPROWS__" hidden="1">10000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"endesabpc"</definedName>
    <definedName name="expand_anexos">#REF!</definedName>
    <definedName name="expansion">#REF!</definedName>
    <definedName name="FACTORES">#REF!</definedName>
    <definedName name="fdos">#REF!</definedName>
    <definedName name="febbraio_2001">#REF!</definedName>
    <definedName name="febbraio_2002">#REF!</definedName>
    <definedName name="febbraio_2003">#REF!</definedName>
    <definedName name="febbraio_2004">#REF!</definedName>
    <definedName name="febbraio_2005">#REF!</definedName>
    <definedName name="ff">#REF!</definedName>
    <definedName name="Fiduvalle">#REF!</definedName>
    <definedName name="GAS_ATACAMA">#REF!</definedName>
    <definedName name="GAS_ATACAMA_SA">#REF!</definedName>
    <definedName name="GBPvs.EUR">#REF!</definedName>
    <definedName name="GEN_PERU">#REF!</definedName>
    <definedName name="GENERANDES">#REF!</definedName>
    <definedName name="GENERANDES_PERU">#REF!</definedName>
    <definedName name="gennaio_2001">#REF!</definedName>
    <definedName name="gennaio_2002">#REF!</definedName>
    <definedName name="gennaio_2003">#REF!</definedName>
    <definedName name="gennaio_2004">#REF!</definedName>
    <definedName name="gennaio_2005">#REF!</definedName>
    <definedName name="ghj" hidden="1">#REF!</definedName>
    <definedName name="giugno_2001">#REF!</definedName>
    <definedName name="giugno_2002">#REF!</definedName>
    <definedName name="giugno_2003">#REF!</definedName>
    <definedName name="giugno_2004">#REF!</definedName>
    <definedName name="giugno_2005">#REF!</definedName>
    <definedName name="graficos2">#REF!</definedName>
    <definedName name="HIDROAYSEN">#REF!</definedName>
    <definedName name="HIDROAYSEN_SA">#REF!</definedName>
    <definedName name="HIDROINVEST">#REF!</definedName>
    <definedName name="HIDROINVEST_S.A.">#REF!</definedName>
    <definedName name="HIDROINVEST_SA">#REF!</definedName>
    <definedName name="HISTORICO">#REF!</definedName>
    <definedName name="hjk" hidden="1">#REF!</definedName>
    <definedName name="Hoy">#REF!</definedName>
    <definedName name="ias">#REF!</definedName>
    <definedName name="IIMV">#REF!</definedName>
    <definedName name="IIMVCORACEROS__.">#REF!</definedName>
    <definedName name="IM_VELASCO">#REF!</definedName>
    <definedName name="IM_VELASCO_SA">#REF!</definedName>
    <definedName name="IMV">#REF!</definedName>
    <definedName name="IMVELASCO">#REF!</definedName>
    <definedName name="IMVELASCO_LTDA.">#REF!</definedName>
    <definedName name="IMVLADEHESA">#REF!</definedName>
    <definedName name="Ing_ajenos_de_la_Explotación">#REF!</definedName>
    <definedName name="Ing_Explotacion">#REF!</definedName>
    <definedName name="INGENDESA">#REF!</definedName>
    <definedName name="INGENDESA_S.A.">#REF!</definedName>
    <definedName name="INGENDESA_SA">#REF!</definedName>
    <definedName name="INGRESOS">#REF!</definedName>
    <definedName name="Ingresos_Financieros">#REF!</definedName>
    <definedName name="Int_Minoritario">#REF!</definedName>
    <definedName name="intco_md">#REF!</definedName>
    <definedName name="interco_md">#REF!</definedName>
    <definedName name="Interes_Minoritario">#REF!</definedName>
    <definedName name="Interés_Minoritario">#REF!</definedName>
    <definedName name="INTERESES_MINORITARIA">#REF!</definedName>
    <definedName name="INTERESES_MINORITARIOS">#REF!</definedName>
    <definedName name="INV_ENDESA">#REF!</definedName>
    <definedName name="INV_ENDESA_NORTE">#REF!</definedName>
    <definedName name="INV_ENDESA_NORTE_SA">#REF!</definedName>
    <definedName name="INVERSION_EERR">#REF!</definedName>
    <definedName name="Inversiones">#REF!</definedName>
    <definedName name="INVESTLUZ">#REF!</definedName>
    <definedName name="INVESTLUZ_">#REF!</definedName>
    <definedName name="ITLvs.CHF">#REF!</definedName>
    <definedName name="ITLvs.EUR">#REF!</definedName>
    <definedName name="ITLvs.USD">#REF!</definedName>
    <definedName name="JPYvs.EUR">#REF!</definedName>
    <definedName name="kto">#REF!</definedName>
    <definedName name="LAJAS">#REF!</definedName>
    <definedName name="LAJAS_INV">#REF!</definedName>
    <definedName name="LAJAS_INVERSORA">#REF!</definedName>
    <definedName name="LAJAS_INVERSORA_SA">#REF!</definedName>
    <definedName name="legalentity_disponible">#REF!</definedName>
    <definedName name="lista_sociedades">#REF!</definedName>
    <definedName name="listado_empresa">#REF!</definedName>
    <definedName name="listado_empresa2">#REF!</definedName>
    <definedName name="LO_VENECIA">#REF!</definedName>
    <definedName name="LO_VENECIA_SA">#REF!</definedName>
    <definedName name="los">#REF!</definedName>
    <definedName name="LOS_MAITENES">#REF!</definedName>
    <definedName name="LOS_MAITENES_C">#REF!</definedName>
    <definedName name="luglio_2001">#REF!</definedName>
    <definedName name="luglio_2002">#REF!</definedName>
    <definedName name="luglio_2003">#REF!</definedName>
    <definedName name="luglio_2004">#REF!</definedName>
    <definedName name="luglio_2005">#REF!</definedName>
    <definedName name="LUZ_ANDES">#REF!</definedName>
    <definedName name="LUZ_ANDES_SA">#REF!</definedName>
    <definedName name="LUZ_BOGOTA">#REF!</definedName>
    <definedName name="LUZ_DE_RIO">#REF!</definedName>
    <definedName name="LUZ_DE_RIO_SA">#REF!</definedName>
    <definedName name="maggio_2001">#REF!</definedName>
    <definedName name="maggio_2002">#REF!</definedName>
    <definedName name="maggio_2003">#REF!</definedName>
    <definedName name="maggio_2004">#REF!</definedName>
    <definedName name="maggio_2005">#REF!</definedName>
    <definedName name="marzo_2001">#REF!</definedName>
    <definedName name="marzo_2002">#REF!</definedName>
    <definedName name="marzo_2003">#REF!</definedName>
    <definedName name="marzo_2004">#REF!</definedName>
    <definedName name="marzo_2005">#REF!</definedName>
    <definedName name="MAY.NOV">#REF!</definedName>
    <definedName name="MAYOR.OCT">#REF!</definedName>
    <definedName name="MAYOR_SYNAPSIS">#REF!</definedName>
    <definedName name="MENOR_CHILECTRA">#REF!</definedName>
    <definedName name="MENOR_CORDILLERA">#REF!</definedName>
    <definedName name="MENOR_DISTRILEC_BOL64">#REF!</definedName>
    <definedName name="MENOR_DISTRILIMA_BOL64">#REF!</definedName>
    <definedName name="MENOR_ENDESA">#REF!</definedName>
    <definedName name="MENOR_RIO_MAIPO">#REF!</definedName>
    <definedName name="Mes">#REF!</definedName>
    <definedName name="MEWarning" hidden="1">1</definedName>
    <definedName name="mm">#REF!</definedName>
    <definedName name="NEWOPER">"$A$74:$R$75"</definedName>
    <definedName name="nombre_interco_md">#REF!</definedName>
    <definedName name="NOTA_MENOR_VALOR">#REF!</definedName>
    <definedName name="NOTAS">#REF!</definedName>
    <definedName name="novembre_2001">#REF!</definedName>
    <definedName name="novembre_2002">#REF!</definedName>
    <definedName name="novembre_2003">#REF!</definedName>
    <definedName name="novembre_2004">#REF!</definedName>
    <definedName name="novembre_2005">#REF!</definedName>
    <definedName name="o_ing">#REF!</definedName>
    <definedName name="o_pas_lp">#REF!</definedName>
    <definedName name="o_var_lp">#REF!</definedName>
    <definedName name="OTROS">#REF!</definedName>
    <definedName name="ottobre_2001">#REF!</definedName>
    <definedName name="ottobre_2002">#REF!</definedName>
    <definedName name="ottobre_2003">#REF!</definedName>
    <definedName name="ottobre_2004">#REF!</definedName>
    <definedName name="ottobre_2005">#REF!</definedName>
    <definedName name="P_T_Utlidades">#REF!</definedName>
    <definedName name="PANGUE">#REF!</definedName>
    <definedName name="PANGUE_S.A.">#REF!</definedName>
    <definedName name="PANGUE_SA">#REF!</definedName>
    <definedName name="Participa2">#REF!</definedName>
    <definedName name="Participa3">#REF!</definedName>
    <definedName name="Participacion">#REF!</definedName>
    <definedName name="Participación_Económica">#REF!</definedName>
    <definedName name="ParticipacionEconomicas">#REF!</definedName>
    <definedName name="pas">#REF!</definedName>
    <definedName name="PASTOS_VERDES">#REF!</definedName>
    <definedName name="Patrimonio">#REF!</definedName>
    <definedName name="PEHUENCHE">#REF!</definedName>
    <definedName name="PEHUENCHE_S.A.">#REF!</definedName>
    <definedName name="PEHUENCHE_SA">#REF!</definedName>
    <definedName name="PESOS">#REF!</definedName>
    <definedName name="PorcentajeEconomico">#REF!</definedName>
    <definedName name="Presentacion">#REF!</definedName>
    <definedName name="PRESENTACION.">#REF!</definedName>
    <definedName name="PRUEBA">#REF!</definedName>
    <definedName name="qw">#REF!</definedName>
    <definedName name="qwe" hidden="1">#REF!</definedName>
    <definedName name="Reporte">#REF!</definedName>
    <definedName name="res">#REF!</definedName>
    <definedName name="resultado">#REF!</definedName>
    <definedName name="Resultados_abierto">#REF!</definedName>
    <definedName name="Resultados_FECU">#REF!</definedName>
    <definedName name="RESUMEN">#REF!</definedName>
    <definedName name="RIO_MAIPO">#REF!</definedName>
    <definedName name="RIO_MAIPO_SA">#REF!</definedName>
    <definedName name="RIOMAIPO">#REF!</definedName>
    <definedName name="row_key3_total">#REF!</definedName>
    <definedName name="rty" hidden="1">#REF!</definedName>
    <definedName name="s">#REF!</definedName>
    <definedName name="SAN_ISIDRO">#REF!</definedName>
    <definedName name="SAN_ISIDRO_S.A.">#REF!</definedName>
    <definedName name="SAN_ISIDRO_SA">#REF!</definedName>
    <definedName name="SANTIAGO_PONIENTE">#REF!</definedName>
    <definedName name="SCP_ARGENTINA">#REF!</definedName>
    <definedName name="SCP_ARGENTINA_S.A.">#REF!</definedName>
    <definedName name="SCP_ARGENTINA_SA">#REF!</definedName>
    <definedName name="settembre_2001">#REF!</definedName>
    <definedName name="settembre_2002">#REF!</definedName>
    <definedName name="settembre_2003">#REF!</definedName>
    <definedName name="settembre_2004">#REF!</definedName>
    <definedName name="settembre_2005">#REF!</definedName>
    <definedName name="Sin_Endesa">#REF!</definedName>
    <definedName name="STGO_2000">#REF!</definedName>
    <definedName name="STGO_2000_LTDA">#REF!</definedName>
    <definedName name="suppress2">#REF!</definedName>
    <definedName name="suuu">#REF!</definedName>
    <definedName name="Swaption_T0">#REF!</definedName>
    <definedName name="SYNAPSIS">#REF!</definedName>
    <definedName name="SYNAPSIS_ARGENTINA">#REF!</definedName>
    <definedName name="SYNAPSIS_BRASIL">#REF!</definedName>
    <definedName name="SYNAPSIS_CHILE">#REF!</definedName>
    <definedName name="SYNAPSIS_COLOMBIA">#REF!</definedName>
    <definedName name="SYNAPSIS_PERU">#REF!</definedName>
    <definedName name="SYNAPSIS_SA">#REF!</definedName>
    <definedName name="tabla">#REF!</definedName>
    <definedName name="TAN">#REF!</definedName>
    <definedName name="tc">#REF!</definedName>
    <definedName name="TD">#REF!</definedName>
    <definedName name="TD_SI">#REF!</definedName>
    <definedName name="temp1A">#REF!</definedName>
    <definedName name="TESA">#REF!</definedName>
    <definedName name="TESA_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RangeCount" hidden="1">91</definedName>
    <definedName name="time_disponible">#REF!</definedName>
    <definedName name="tipo_reporte">#REF!</definedName>
    <definedName name="tr" hidden="1">#REF!</definedName>
    <definedName name="Tramos">#REF!</definedName>
    <definedName name="TRANSQUILLOTA">#REF!</definedName>
    <definedName name="TRANSQUILLOTA_SA">#REF!</definedName>
    <definedName name="tttt">#REF!</definedName>
    <definedName name="TUNEL">#REF!</definedName>
    <definedName name="TUNEL_EL_MELON">#REF!</definedName>
    <definedName name="TUNEL_EL_MELON_S.A.">#REF!</definedName>
    <definedName name="TUNEL_EL_MELON_SA">#REF!</definedName>
    <definedName name="uf_hoy">#REF!</definedName>
    <definedName name="uio" hidden="1">#REF!</definedName>
    <definedName name="usd_hoy">#REF!</definedName>
    <definedName name="USDvs.EUR">#REF!</definedName>
    <definedName name="UTILIDAD_EE_RR">#REF!</definedName>
    <definedName name="V">#REF!</definedName>
    <definedName name="VALOR">#REF!</definedName>
    <definedName name="vbn" hidden="1">#REF!</definedName>
    <definedName name="VELASCO">#REF!</definedName>
    <definedName name="VPP">#REF!</definedName>
    <definedName name="wer" hidden="1">#REF!</definedName>
    <definedName name="willy">#REF!</definedName>
    <definedName name="x">#REF!</definedName>
    <definedName name="xx">#REF!</definedName>
    <definedName name="xxxx">#REF!</definedName>
    <definedName name="xxxxx">#REF!</definedName>
    <definedName name="xxxxxxxxxxxxxxxxxxx">#REF!</definedName>
    <definedName name="yui" hidden="1">#REF!</definedName>
    <definedName name="zxc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21" l="1"/>
  <c r="N39" i="21"/>
  <c r="M39" i="21"/>
  <c r="K39" i="21"/>
  <c r="J39" i="21"/>
  <c r="I39" i="21"/>
  <c r="O38" i="21"/>
  <c r="M38" i="21"/>
  <c r="K38" i="21"/>
  <c r="J38" i="21"/>
  <c r="I38" i="21"/>
  <c r="O37" i="21"/>
  <c r="N37" i="21"/>
  <c r="M37" i="21"/>
  <c r="K37" i="21"/>
  <c r="J37" i="21"/>
  <c r="I37" i="21"/>
  <c r="O36" i="21"/>
  <c r="N36" i="21"/>
  <c r="M36" i="21"/>
  <c r="K36" i="21"/>
  <c r="J36" i="21"/>
  <c r="I36" i="21"/>
  <c r="O35" i="21"/>
  <c r="N35" i="21"/>
  <c r="M35" i="21"/>
  <c r="K35" i="21"/>
  <c r="J35" i="21"/>
  <c r="I35" i="21"/>
  <c r="O34" i="21"/>
  <c r="N34" i="21"/>
  <c r="M34" i="21"/>
  <c r="K34" i="21"/>
  <c r="J34" i="21"/>
  <c r="I34" i="21"/>
  <c r="O33" i="21"/>
  <c r="N33" i="21"/>
  <c r="M33" i="21"/>
  <c r="K33" i="21"/>
  <c r="J33" i="21"/>
  <c r="I33" i="21"/>
  <c r="O32" i="21"/>
  <c r="M32" i="21"/>
  <c r="K32" i="21"/>
  <c r="J32" i="21"/>
  <c r="I32" i="21"/>
  <c r="O31" i="21"/>
  <c r="M31" i="21"/>
  <c r="K31" i="21"/>
  <c r="J31" i="21"/>
  <c r="I31" i="21"/>
  <c r="O30" i="21"/>
  <c r="N30" i="21"/>
  <c r="M30" i="21"/>
  <c r="K30" i="21"/>
  <c r="J30" i="21"/>
  <c r="I30" i="21"/>
  <c r="O29" i="21"/>
  <c r="N29" i="21"/>
  <c r="M29" i="21"/>
  <c r="K29" i="21"/>
  <c r="J29" i="21"/>
  <c r="I29" i="21"/>
  <c r="O28" i="21"/>
  <c r="M28" i="21"/>
  <c r="K28" i="21"/>
  <c r="J28" i="21"/>
  <c r="I28" i="21"/>
  <c r="O18" i="21"/>
  <c r="N18" i="21"/>
  <c r="M18" i="21"/>
  <c r="O17" i="21"/>
  <c r="M17" i="21"/>
  <c r="O16" i="21"/>
  <c r="N16" i="21"/>
  <c r="M16" i="21"/>
  <c r="O15" i="21"/>
  <c r="N15" i="21"/>
  <c r="M15" i="21"/>
  <c r="O14" i="21"/>
  <c r="N14" i="21"/>
  <c r="M14" i="21"/>
  <c r="O13" i="21"/>
  <c r="N13" i="21"/>
  <c r="M13" i="21"/>
  <c r="O12" i="21"/>
  <c r="N12" i="21"/>
  <c r="M12" i="21"/>
  <c r="O11" i="21"/>
  <c r="M11" i="21"/>
  <c r="O10" i="21"/>
  <c r="M10" i="21"/>
  <c r="O9" i="21"/>
  <c r="N9" i="21"/>
  <c r="M9" i="21"/>
  <c r="G2" i="30" l="1"/>
  <c r="E2" i="22" l="1"/>
  <c r="G16" i="22" l="1"/>
  <c r="F16" i="22"/>
  <c r="G15" i="22"/>
  <c r="F15" i="22"/>
  <c r="G14" i="22"/>
  <c r="F14" i="22"/>
  <c r="G13" i="22"/>
  <c r="F13" i="22"/>
  <c r="G12" i="22"/>
  <c r="F12" i="22"/>
  <c r="G11" i="22"/>
  <c r="F11" i="22"/>
  <c r="G8" i="22"/>
  <c r="F8" i="22"/>
  <c r="G7" i="22"/>
  <c r="F7" i="22"/>
  <c r="G6" i="22"/>
  <c r="F6" i="22"/>
  <c r="G5" i="22"/>
  <c r="F5" i="22"/>
  <c r="G4" i="22"/>
  <c r="F4" i="22"/>
  <c r="G3" i="22"/>
  <c r="F3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L4" i="23"/>
  <c r="K4" i="23"/>
  <c r="E16" i="32"/>
  <c r="B16" i="32"/>
  <c r="E21" i="22"/>
  <c r="D21" i="22"/>
  <c r="E23" i="21"/>
  <c r="B23" i="21"/>
  <c r="D24" i="12"/>
  <c r="F12" i="26" s="1"/>
  <c r="C24" i="12"/>
  <c r="G24" i="12" s="1"/>
  <c r="O25" i="32"/>
  <c r="N25" i="32"/>
  <c r="O24" i="32"/>
  <c r="N24" i="32"/>
  <c r="M24" i="32"/>
  <c r="O23" i="32"/>
  <c r="N23" i="32"/>
  <c r="O22" i="32"/>
  <c r="M22" i="32"/>
  <c r="O21" i="32"/>
  <c r="M21" i="32"/>
  <c r="K25" i="32"/>
  <c r="J25" i="32"/>
  <c r="K24" i="32"/>
  <c r="J24" i="32"/>
  <c r="I24" i="32"/>
  <c r="K23" i="32"/>
  <c r="J23" i="32"/>
  <c r="K22" i="32"/>
  <c r="I22" i="32"/>
  <c r="K21" i="32"/>
  <c r="I21" i="32"/>
  <c r="O11" i="32"/>
  <c r="N11" i="32"/>
  <c r="O10" i="32"/>
  <c r="N10" i="32"/>
  <c r="M10" i="32"/>
  <c r="O9" i="32"/>
  <c r="N9" i="32"/>
  <c r="O8" i="32"/>
  <c r="M8" i="32"/>
  <c r="K11" i="32"/>
  <c r="J11" i="32"/>
  <c r="K10" i="32"/>
  <c r="J10" i="32"/>
  <c r="I10" i="32"/>
  <c r="K9" i="32"/>
  <c r="J9" i="32"/>
  <c r="K8" i="32"/>
  <c r="I8" i="32"/>
  <c r="O27" i="32"/>
  <c r="K27" i="32"/>
  <c r="O26" i="32"/>
  <c r="K26" i="32"/>
  <c r="O20" i="32"/>
  <c r="N20" i="32"/>
  <c r="M20" i="32"/>
  <c r="K20" i="32"/>
  <c r="J20" i="32"/>
  <c r="I20" i="32"/>
  <c r="O19" i="32"/>
  <c r="N19" i="32"/>
  <c r="M19" i="32"/>
  <c r="K19" i="32"/>
  <c r="J19" i="32"/>
  <c r="I19" i="32"/>
  <c r="O13" i="32"/>
  <c r="K13" i="32"/>
  <c r="O12" i="32"/>
  <c r="K12" i="32"/>
  <c r="O6" i="32"/>
  <c r="N6" i="32"/>
  <c r="M6" i="32"/>
  <c r="K6" i="32"/>
  <c r="J6" i="32"/>
  <c r="I6" i="32"/>
  <c r="O5" i="32"/>
  <c r="N5" i="32"/>
  <c r="M5" i="32"/>
  <c r="K5" i="32"/>
  <c r="J5" i="32"/>
  <c r="I5" i="32"/>
  <c r="O41" i="21"/>
  <c r="K41" i="21"/>
  <c r="O40" i="21"/>
  <c r="K40" i="21"/>
  <c r="O27" i="21"/>
  <c r="N27" i="21"/>
  <c r="M27" i="21"/>
  <c r="K27" i="21"/>
  <c r="J27" i="21"/>
  <c r="I27" i="21"/>
  <c r="O26" i="21"/>
  <c r="N26" i="21"/>
  <c r="M26" i="21"/>
  <c r="K26" i="21"/>
  <c r="J26" i="21"/>
  <c r="I26" i="21"/>
  <c r="O20" i="21"/>
  <c r="K20" i="21"/>
  <c r="O19" i="21"/>
  <c r="K19" i="21"/>
  <c r="K18" i="21"/>
  <c r="J18" i="21"/>
  <c r="I18" i="21"/>
  <c r="K17" i="21"/>
  <c r="J17" i="21"/>
  <c r="I17" i="21"/>
  <c r="K16" i="21"/>
  <c r="J16" i="21"/>
  <c r="I16" i="21"/>
  <c r="K15" i="21"/>
  <c r="J15" i="21"/>
  <c r="I15" i="21"/>
  <c r="K14" i="21"/>
  <c r="J14" i="21"/>
  <c r="I14" i="21"/>
  <c r="K13" i="21"/>
  <c r="J13" i="21"/>
  <c r="I13" i="21"/>
  <c r="K12" i="21"/>
  <c r="J12" i="21"/>
  <c r="I12" i="21"/>
  <c r="K11" i="21"/>
  <c r="J11" i="21"/>
  <c r="I11" i="21"/>
  <c r="K10" i="21"/>
  <c r="J10" i="21"/>
  <c r="I10" i="21"/>
  <c r="K9" i="21"/>
  <c r="J9" i="21"/>
  <c r="I9" i="21"/>
  <c r="O8" i="21"/>
  <c r="N8" i="21"/>
  <c r="M8" i="21"/>
  <c r="K8" i="21"/>
  <c r="J8" i="21"/>
  <c r="I8" i="21"/>
  <c r="O7" i="21"/>
  <c r="M7" i="21"/>
  <c r="K7" i="21"/>
  <c r="J7" i="21"/>
  <c r="I7" i="21"/>
  <c r="O6" i="21"/>
  <c r="N6" i="21"/>
  <c r="M6" i="21"/>
  <c r="K6" i="21"/>
  <c r="J6" i="21"/>
  <c r="I6" i="21"/>
  <c r="O5" i="21"/>
  <c r="N5" i="21"/>
  <c r="M5" i="21"/>
  <c r="K5" i="21"/>
  <c r="J5" i="21"/>
  <c r="I5" i="21"/>
  <c r="D2" i="22"/>
  <c r="E2" i="21"/>
  <c r="E2" i="32" s="1"/>
  <c r="B2" i="21"/>
  <c r="B2" i="32" s="1"/>
  <c r="H10" i="23"/>
  <c r="G10" i="23"/>
  <c r="D10" i="23"/>
  <c r="C10" i="23"/>
  <c r="D3" i="29"/>
  <c r="C3" i="29"/>
  <c r="C3" i="28"/>
  <c r="C11" i="28" s="1"/>
  <c r="D3" i="27"/>
  <c r="C3" i="27"/>
  <c r="H2" i="27"/>
  <c r="D3" i="25"/>
  <c r="C3" i="25"/>
  <c r="I5" i="18"/>
  <c r="D3" i="24"/>
  <c r="G4" i="31" s="1"/>
  <c r="C3" i="24"/>
  <c r="F4" i="31" s="1"/>
  <c r="D4" i="12"/>
  <c r="F3" i="26" s="1"/>
  <c r="C4" i="12"/>
  <c r="E4" i="12" s="1"/>
  <c r="H5" i="18"/>
  <c r="H19" i="18" s="1"/>
  <c r="G5" i="18"/>
  <c r="G19" i="18" s="1"/>
  <c r="D5" i="18"/>
  <c r="D11" i="18" s="1"/>
  <c r="C5" i="18"/>
  <c r="C19" i="18" s="1"/>
  <c r="G4" i="18"/>
  <c r="C4" i="18"/>
  <c r="E11" i="18"/>
  <c r="L8" i="8"/>
  <c r="D8" i="8" s="1"/>
  <c r="N8" i="8"/>
  <c r="O8" i="8"/>
  <c r="L9" i="8"/>
  <c r="D9" i="8"/>
  <c r="P9" i="8"/>
  <c r="E9" i="8" s="1"/>
  <c r="L10" i="8"/>
  <c r="D10" i="8" s="1"/>
  <c r="F10" i="8" s="1"/>
  <c r="P10" i="8"/>
  <c r="E10" i="8" s="1"/>
  <c r="J11" i="8"/>
  <c r="L11" i="8"/>
  <c r="D11" i="8" s="1"/>
  <c r="N11" i="8"/>
  <c r="P11" i="8" s="1"/>
  <c r="E11" i="8" s="1"/>
  <c r="L12" i="8"/>
  <c r="D12" i="8" s="1"/>
  <c r="N12" i="8"/>
  <c r="O12" i="8"/>
  <c r="P15" i="8"/>
  <c r="E16" i="8"/>
  <c r="F16" i="8" s="1"/>
  <c r="F17" i="8" s="1"/>
  <c r="D17" i="8"/>
  <c r="D18" i="8"/>
  <c r="E18" i="8"/>
  <c r="P18" i="8"/>
  <c r="E21" i="8"/>
  <c r="F21" i="8" s="1"/>
  <c r="K5" i="2"/>
  <c r="M12" i="2" s="1"/>
  <c r="M9" i="2"/>
  <c r="D40" i="2" s="1"/>
  <c r="M10" i="2"/>
  <c r="D41" i="2" s="1"/>
  <c r="M11" i="2"/>
  <c r="L13" i="2"/>
  <c r="D24" i="2"/>
  <c r="M27" i="2"/>
  <c r="N26" i="2" s="1"/>
  <c r="M31" i="2"/>
  <c r="M37" i="2" s="1"/>
  <c r="M32" i="2"/>
  <c r="M38" i="2" s="1"/>
  <c r="D28" i="2" s="1"/>
  <c r="I64" i="2" s="1"/>
  <c r="M33" i="2"/>
  <c r="M39" i="2" s="1"/>
  <c r="D29" i="2" s="1"/>
  <c r="I65" i="2" s="1"/>
  <c r="D34" i="2"/>
  <c r="D42" i="2"/>
  <c r="D51" i="2"/>
  <c r="D54" i="2"/>
  <c r="M56" i="2"/>
  <c r="M58" i="2" s="1"/>
  <c r="O63" i="2"/>
  <c r="P63" i="2" s="1"/>
  <c r="O64" i="2"/>
  <c r="O66" i="2" s="1"/>
  <c r="O65" i="2"/>
  <c r="P65" i="2"/>
  <c r="L66" i="2"/>
  <c r="P66" i="2" s="1"/>
  <c r="Q66" i="2" s="1"/>
  <c r="O71" i="2"/>
  <c r="P71" i="2" s="1"/>
  <c r="I71" i="2" s="1"/>
  <c r="O72" i="2"/>
  <c r="P72" i="2" s="1"/>
  <c r="I72" i="2" s="1"/>
  <c r="P73" i="2"/>
  <c r="I73" i="2" s="1"/>
  <c r="L74" i="2"/>
  <c r="I79" i="2"/>
  <c r="J79" i="2" s="1"/>
  <c r="I80" i="2"/>
  <c r="J80" i="2" s="1"/>
  <c r="I81" i="2"/>
  <c r="K81" i="2"/>
  <c r="D81" i="2" s="1"/>
  <c r="I82" i="2"/>
  <c r="J82" i="2" s="1"/>
  <c r="F83" i="2"/>
  <c r="D90" i="2"/>
  <c r="J81" i="2"/>
  <c r="F18" i="8"/>
  <c r="K80" i="2"/>
  <c r="D80" i="2" s="1"/>
  <c r="P8" i="8"/>
  <c r="E8" i="8" s="1"/>
  <c r="E17" i="8"/>
  <c r="N24" i="2" l="1"/>
  <c r="N25" i="2"/>
  <c r="N27" i="2" s="1"/>
  <c r="K79" i="2"/>
  <c r="D79" i="2" s="1"/>
  <c r="P12" i="8"/>
  <c r="E12" i="8" s="1"/>
  <c r="I3" i="24"/>
  <c r="I3" i="27"/>
  <c r="L5" i="18"/>
  <c r="D19" i="18"/>
  <c r="F24" i="12"/>
  <c r="H24" i="12"/>
  <c r="I3" i="25"/>
  <c r="E24" i="12"/>
  <c r="H3" i="24"/>
  <c r="F4" i="12"/>
  <c r="C4" i="31"/>
  <c r="E2" i="30"/>
  <c r="C12" i="26"/>
  <c r="H3" i="27"/>
  <c r="H3" i="25"/>
  <c r="H4" i="12"/>
  <c r="F11" i="8"/>
  <c r="D13" i="8"/>
  <c r="D19" i="8" s="1"/>
  <c r="D23" i="8" s="1"/>
  <c r="F8" i="8"/>
  <c r="I74" i="2"/>
  <c r="K73" i="2" s="1"/>
  <c r="F9" i="8"/>
  <c r="D27" i="2"/>
  <c r="M40" i="2"/>
  <c r="M13" i="2"/>
  <c r="D43" i="2"/>
  <c r="D44" i="2" s="1"/>
  <c r="M34" i="2"/>
  <c r="I83" i="2"/>
  <c r="K83" i="2" s="1"/>
  <c r="L83" i="2" s="1"/>
  <c r="C3" i="26"/>
  <c r="C11" i="18"/>
  <c r="K6" i="2"/>
  <c r="G4" i="12"/>
  <c r="L14" i="8"/>
  <c r="L16" i="8" s="1"/>
  <c r="O74" i="2"/>
  <c r="P74" i="2" s="1"/>
  <c r="Q74" i="2" s="1"/>
  <c r="D4" i="31"/>
  <c r="P64" i="2"/>
  <c r="K5" i="18"/>
  <c r="K82" i="2"/>
  <c r="D82" i="2" s="1"/>
  <c r="D83" i="2" s="1"/>
  <c r="E13" i="8" l="1"/>
  <c r="E19" i="8" s="1"/>
  <c r="E23" i="8" s="1"/>
  <c r="F12" i="8"/>
  <c r="F13" i="8" s="1"/>
  <c r="F19" i="8" s="1"/>
  <c r="F23" i="8" s="1"/>
  <c r="P14" i="8"/>
  <c r="P16" i="8" s="1"/>
  <c r="P19" i="8" s="1"/>
  <c r="K71" i="2"/>
  <c r="K72" i="2"/>
  <c r="D31" i="2"/>
  <c r="I63" i="2"/>
  <c r="I66" i="2" s="1"/>
  <c r="K74" i="2" l="1"/>
</calcChain>
</file>

<file path=xl/sharedStrings.xml><?xml version="1.0" encoding="utf-8"?>
<sst xmlns="http://schemas.openxmlformats.org/spreadsheetml/2006/main" count="572" uniqueCount="276">
  <si>
    <t>EBITDA</t>
  </si>
  <si>
    <t>%</t>
  </si>
  <si>
    <t>Ventas de Energía (GWh):</t>
  </si>
  <si>
    <t>Generación de Energía (GWh):</t>
  </si>
  <si>
    <t>Menos: Ajustes de consolidación y otras actividades de negocio</t>
  </si>
  <si>
    <t>Generación y Transmisión:</t>
  </si>
  <si>
    <t>Distribución:</t>
  </si>
  <si>
    <t xml:space="preserve">Resumen por Segmento de Negocio: </t>
  </si>
  <si>
    <t>Energía Física Vendida y Generada / EBITDA</t>
  </si>
  <si>
    <t>Caja y caja equivalente</t>
  </si>
  <si>
    <t>Caja y caja equivalente + Colocaciones &gt; 90 días</t>
  </si>
  <si>
    <t>Líneas de crédito comprometidas disponibles</t>
  </si>
  <si>
    <t>(en millones de USD)</t>
  </si>
  <si>
    <t>Liquidez disponible</t>
  </si>
  <si>
    <t>Segmento de Distribución</t>
  </si>
  <si>
    <t>Depreciación, Amortización y Deterioro</t>
  </si>
  <si>
    <t>(Cifras en millones de Ch$)</t>
  </si>
  <si>
    <t>MMCh$</t>
  </si>
  <si>
    <t>Total Segmento de Generación y Transmisión</t>
  </si>
  <si>
    <t>Total Segmento de Distribución</t>
  </si>
  <si>
    <t xml:space="preserve">EBIT       </t>
  </si>
  <si>
    <t>2016 (*)</t>
  </si>
  <si>
    <t>EBITDA (MMCh$)</t>
  </si>
  <si>
    <t>Pehuenche</t>
  </si>
  <si>
    <t>Celta</t>
  </si>
  <si>
    <t>Hidroeléctrica</t>
  </si>
  <si>
    <t>Térmica</t>
  </si>
  <si>
    <t>Mini-generación hidroeléctrica (ERNC)</t>
  </si>
  <si>
    <t>Total</t>
  </si>
  <si>
    <t>Residencial</t>
  </si>
  <si>
    <t>Comercial</t>
  </si>
  <si>
    <t>Industrial</t>
  </si>
  <si>
    <t>Otros clientes</t>
  </si>
  <si>
    <t>Número de clientes (miles):</t>
  </si>
  <si>
    <t>Gas Atacama</t>
  </si>
  <si>
    <t>Enel Generación Chile (ex Endesa Chile)</t>
  </si>
  <si>
    <t>Otros clientes (**)</t>
  </si>
  <si>
    <t>Número de unidades de generación</t>
  </si>
  <si>
    <t>Capacidad instalada (MW)</t>
  </si>
  <si>
    <t>Ventas de Energía (GWh)</t>
  </si>
  <si>
    <t>Generación de Electricidad (GWh)</t>
  </si>
  <si>
    <t>Generación por Tipo de Energía (GWh)</t>
  </si>
  <si>
    <t>Ventas</t>
  </si>
  <si>
    <t>% Volumen de Ventas</t>
  </si>
  <si>
    <t>Ventas de Energía por Tipo de Cliente (GWh)</t>
  </si>
  <si>
    <t>Clientes regulados</t>
  </si>
  <si>
    <t>Clientes no regulados</t>
  </si>
  <si>
    <t>Mercado spot</t>
  </si>
  <si>
    <t>Total Ventas de Energía</t>
  </si>
  <si>
    <t>Enel Distribución Chile</t>
  </si>
  <si>
    <t>Período de 10 meses terminados el 31 de diciembre de 2016</t>
  </si>
  <si>
    <t>Enel Generación Chile</t>
  </si>
  <si>
    <t>Total Consolidados ENEL CHILE</t>
  </si>
  <si>
    <t>Segmento de Negocio</t>
  </si>
  <si>
    <t>Ebitda 12 meses</t>
  </si>
  <si>
    <t>Ebitda 10 meses</t>
  </si>
  <si>
    <t>Acum a Febrero</t>
  </si>
  <si>
    <t xml:space="preserve">Ebitda </t>
  </si>
  <si>
    <t>Depreciacion</t>
  </si>
  <si>
    <t>10 meses</t>
  </si>
  <si>
    <t>Por diferencia</t>
  </si>
  <si>
    <t>Otras</t>
  </si>
  <si>
    <t>Gx 12 2016</t>
  </si>
  <si>
    <t>Gx 02 2016</t>
  </si>
  <si>
    <t>Prorrata</t>
  </si>
  <si>
    <t>Diferencia Gx 02 2016</t>
  </si>
  <si>
    <t>Dx 12 2016</t>
  </si>
  <si>
    <t>Dx 02 2016</t>
  </si>
  <si>
    <t xml:space="preserve">por diferencia </t>
  </si>
  <si>
    <t>Compras de Energia</t>
  </si>
  <si>
    <t>Marzo</t>
  </si>
  <si>
    <t>dec</t>
  </si>
  <si>
    <t>Otros</t>
  </si>
  <si>
    <t>febrero</t>
  </si>
  <si>
    <t>mes marzo</t>
  </si>
  <si>
    <t xml:space="preserve">Otros clientes </t>
  </si>
  <si>
    <t>Segmento de Generación</t>
  </si>
  <si>
    <t>(%)</t>
  </si>
  <si>
    <t>Markets in which participates</t>
  </si>
  <si>
    <t>Energy Sales</t>
  </si>
  <si>
    <t>Market share</t>
  </si>
  <si>
    <t>Energy Losses</t>
  </si>
  <si>
    <t>Generation:</t>
  </si>
  <si>
    <t>Regulated customers</t>
  </si>
  <si>
    <t>Non regulated customers</t>
  </si>
  <si>
    <t>Spot market</t>
  </si>
  <si>
    <t>Residential</t>
  </si>
  <si>
    <t>Commercial</t>
  </si>
  <si>
    <t>Other</t>
  </si>
  <si>
    <t>Less: Consolidation adjustments</t>
  </si>
  <si>
    <t>Total Energy sales</t>
  </si>
  <si>
    <t>Change</t>
  </si>
  <si>
    <t>% Change</t>
  </si>
  <si>
    <t>REVENUES</t>
  </si>
  <si>
    <t>Other operating revenues</t>
  </si>
  <si>
    <t>PROCUREMENT AND SERVICES</t>
  </si>
  <si>
    <t>Fuel consumption</t>
  </si>
  <si>
    <t>Transportation expenses</t>
  </si>
  <si>
    <t>Other variable procurement and service cost</t>
  </si>
  <si>
    <t>CONTRIBUTION MARGIN</t>
  </si>
  <si>
    <t>Other work performed by entity and capitalized</t>
  </si>
  <si>
    <t>Employee benefits expense</t>
  </si>
  <si>
    <t>Other fixed operating expenses</t>
  </si>
  <si>
    <t>Depreciation and amortization</t>
  </si>
  <si>
    <t>Financial income</t>
  </si>
  <si>
    <t>Gain (Loss) for indexed assets and liabilities</t>
  </si>
  <si>
    <t>Foreign currency exchange differences, net</t>
  </si>
  <si>
    <t>OTHER NON-OPERATING RESULTS</t>
  </si>
  <si>
    <t>Share of profit (loss) of associates accounted for using the equity method</t>
  </si>
  <si>
    <t>NET INCOME BEFORE TAXES</t>
  </si>
  <si>
    <t>Income Tax</t>
  </si>
  <si>
    <t>NET INCOME</t>
  </si>
  <si>
    <t>Shareholders of the parent company</t>
  </si>
  <si>
    <t>Non-controlling interest</t>
  </si>
  <si>
    <t>EBITDA, by business segment</t>
  </si>
  <si>
    <t>Less: consolidation adjustments and other activities</t>
  </si>
  <si>
    <t xml:space="preserve">  Personnel Expenses</t>
  </si>
  <si>
    <t xml:space="preserve">  Other expenses by nature</t>
  </si>
  <si>
    <t>Total Generation business</t>
  </si>
  <si>
    <t>Depreciation, Amortization and Impairments</t>
  </si>
  <si>
    <t>Current Assets</t>
  </si>
  <si>
    <t>Total Assets</t>
  </si>
  <si>
    <t>Current Liabilities</t>
  </si>
  <si>
    <t>Non Current Liabilities</t>
  </si>
  <si>
    <t>Total Equity</t>
  </si>
  <si>
    <t>Total Liabilities and Equity</t>
  </si>
  <si>
    <t>From Operating Activities</t>
  </si>
  <si>
    <t>From Investing Activities</t>
  </si>
  <si>
    <t>From Financing Activities</t>
  </si>
  <si>
    <t>Total Net Cash Flow</t>
  </si>
  <si>
    <t>RATIO</t>
  </si>
  <si>
    <t>Liquidity</t>
  </si>
  <si>
    <t>Working capital</t>
  </si>
  <si>
    <t>Leverage</t>
  </si>
  <si>
    <t>Profitability</t>
  </si>
  <si>
    <t>Op. income / Op. Revenues</t>
  </si>
  <si>
    <t>Payments for Additions of Fixed Assets</t>
  </si>
  <si>
    <t>Depreciation</t>
  </si>
  <si>
    <t>Times</t>
  </si>
  <si>
    <t>Total Consolidated ENEL CHILE Group</t>
  </si>
  <si>
    <t>Fixed Interest Rate</t>
  </si>
  <si>
    <t>Total generation</t>
  </si>
  <si>
    <t xml:space="preserve">    Hydro generation</t>
  </si>
  <si>
    <t xml:space="preserve">    Thermal generation</t>
  </si>
  <si>
    <t>Purchases</t>
  </si>
  <si>
    <t xml:space="preserve">    Purchases to related companies</t>
  </si>
  <si>
    <t xml:space="preserve">    Purchases to other generators</t>
  </si>
  <si>
    <t>Transmission losses, pump and other consumption</t>
  </si>
  <si>
    <t>Total electricity sales</t>
  </si>
  <si>
    <t>TOTAL SALES OF THE SYSTEM</t>
  </si>
  <si>
    <t>Market Share on total sales (%)</t>
  </si>
  <si>
    <t xml:space="preserve">Enel Generación Chile  </t>
  </si>
  <si>
    <t xml:space="preserve"> Generation business revenues</t>
  </si>
  <si>
    <t xml:space="preserve"> Generation business costs</t>
  </si>
  <si>
    <t>Generation business EBITDA</t>
  </si>
  <si>
    <t>TOTAL ENEL CHILE CONSOLIDATED EBITDA</t>
  </si>
  <si>
    <t>TOTAL ENEL CHILE CONSOLIDATED</t>
  </si>
  <si>
    <t xml:space="preserve">    Other generation</t>
  </si>
  <si>
    <t>Tolls</t>
  </si>
  <si>
    <t>Others</t>
  </si>
  <si>
    <t>Number of Customers</t>
  </si>
  <si>
    <t>Change
in GWh</t>
  </si>
  <si>
    <t>Million Chilean pesos variation in Ch$ and %</t>
  </si>
  <si>
    <t xml:space="preserve">Acid-test (2) </t>
  </si>
  <si>
    <t>Liquidity  (1)</t>
  </si>
  <si>
    <t>Financial expenses coverage (6)</t>
  </si>
  <si>
    <t>Leverage  (3)</t>
  </si>
  <si>
    <t>Short-term debt  (4)</t>
  </si>
  <si>
    <t>Long-term debt  (5)</t>
  </si>
  <si>
    <t>ROE  (7)</t>
  </si>
  <si>
    <t>ROA  (8)</t>
  </si>
  <si>
    <t>(6) EBITDA/ Net Financial Costs</t>
  </si>
  <si>
    <t>(2) Current Assets net of Inventories and prepayments</t>
  </si>
  <si>
    <t>(1) Current Assets / Current Liabilities</t>
  </si>
  <si>
    <t>(3) Total Liabilities / Total Equity</t>
  </si>
  <si>
    <t>Non Current Assets</t>
  </si>
  <si>
    <t>(4) Current Liabilities / Total Liabilities</t>
  </si>
  <si>
    <t xml:space="preserve">(5) Non Current Liabilities / Total Liabilities </t>
  </si>
  <si>
    <t>(8) Total Net Income of the period for LTM / Average of total assets at the beginning  and at the end of the period</t>
  </si>
  <si>
    <t>ENEL CHILE</t>
  </si>
  <si>
    <t>Net Income from other investments</t>
  </si>
  <si>
    <t>Net Income from Sale of Assets</t>
  </si>
  <si>
    <t>Sistema Eléctrico Nacional (SEN)</t>
  </si>
  <si>
    <t>Energy Sales (GWh)</t>
  </si>
  <si>
    <t xml:space="preserve">Cumulative </t>
  </si>
  <si>
    <t>Physical Information</t>
  </si>
  <si>
    <t>Other Information</t>
  </si>
  <si>
    <t>Total Businesses</t>
  </si>
  <si>
    <t>Structure and Adjustments</t>
  </si>
  <si>
    <t>CONSOLIDATED INCOME STATEMENT
(Million Ch$)</t>
  </si>
  <si>
    <t>OPERATING INCOME  (EBIT)</t>
  </si>
  <si>
    <t>GROSS OPERATING INCOME  (EBITDA)</t>
  </si>
  <si>
    <t>EBITDA, BY BUSINESS SEGMENT
(Figures in Million Ch$)</t>
  </si>
  <si>
    <t>Total Consolidated Revenues</t>
  </si>
  <si>
    <t>Total Consolidated Procurement and Services Costs</t>
  </si>
  <si>
    <t>BUSINESS SEGMENT</t>
  </si>
  <si>
    <t>Generation business</t>
  </si>
  <si>
    <t>NET INCOME OF THE PERIOD</t>
  </si>
  <si>
    <t>Attributable to Shareholders of the parent company</t>
  </si>
  <si>
    <t>Attributable to Non-controlling interest</t>
  </si>
  <si>
    <t>NET CASH FLOW
(Figures in million Ch$)</t>
  </si>
  <si>
    <t>ASSETS 
(Figures in million Ch$)</t>
  </si>
  <si>
    <t>LIABILITIES AND EQUITY
(Figures in million Ch$)</t>
  </si>
  <si>
    <t xml:space="preserve">  </t>
  </si>
  <si>
    <t>UNIT</t>
  </si>
  <si>
    <t>INFORMATION FOR ASSETS AND EQUIPMENTS 
(Figures in million Ch$)</t>
  </si>
  <si>
    <t>NON OPERATING INCOME
(Figures in million Ch$)</t>
  </si>
  <si>
    <t>Quarterly Figures</t>
  </si>
  <si>
    <t>Quarterly Figures
(Figures in million Ch$)</t>
  </si>
  <si>
    <t>Quarterly</t>
  </si>
  <si>
    <t xml:space="preserve">Enel Green 
Power
Chile </t>
  </si>
  <si>
    <t>GENERATION BUSINESS 
Cumulative Figures
(in GWh)</t>
  </si>
  <si>
    <t>GENERATION BUSINESS
Quarterly Figures
(in GWh)</t>
  </si>
  <si>
    <t xml:space="preserve">Enel Chile
Consolidated </t>
  </si>
  <si>
    <t xml:space="preserve">  Attributable to the Shareholders of parent company</t>
  </si>
  <si>
    <t xml:space="preserve">  Attributable to Non-controlling interest</t>
  </si>
  <si>
    <t>Impairment loss (Reversal)</t>
  </si>
  <si>
    <t>Impairment loss (Reversal) for applying IFRS 9</t>
  </si>
  <si>
    <t>Physical Data</t>
  </si>
  <si>
    <t>Total Sales (GWh)</t>
  </si>
  <si>
    <t>Total Generation (GWh)</t>
  </si>
  <si>
    <t>Customers/Employees</t>
  </si>
  <si>
    <t xml:space="preserve">    Coal generation</t>
  </si>
  <si>
    <t xml:space="preserve">    Oil-Gas generation</t>
  </si>
  <si>
    <t xml:space="preserve">    Solar generation</t>
  </si>
  <si>
    <t xml:space="preserve">    Wind generation</t>
  </si>
  <si>
    <t xml:space="preserve">    Geothermal generation</t>
  </si>
  <si>
    <t>TOTAL GENERATION OF THE SYSTEM</t>
  </si>
  <si>
    <t>Market Share on total generation (%)</t>
  </si>
  <si>
    <t>-</t>
  </si>
  <si>
    <t>Change 
in GWh</t>
  </si>
  <si>
    <t xml:space="preserve">Physical Energy Sales  (GWh)  </t>
  </si>
  <si>
    <t xml:space="preserve">(GWh) </t>
  </si>
  <si>
    <t>Net Income from sale of assets</t>
  </si>
  <si>
    <t>FINANCIAL RESULT</t>
  </si>
  <si>
    <t xml:space="preserve">Foreign currency exchange differences, net </t>
  </si>
  <si>
    <t>GENERATION BY TECHNOLOGY
Cumulative Figures
(in GWh)</t>
  </si>
  <si>
    <t>GENERATION  BY TECHNOLOGY
Quarterly Figures
(in GWh)</t>
  </si>
  <si>
    <t xml:space="preserve">Distribution &amp; Networks Business </t>
  </si>
  <si>
    <t>Distribution &amp; Networks:</t>
  </si>
  <si>
    <t xml:space="preserve"> Distribution &amp; Networks business costs</t>
  </si>
  <si>
    <t>Total Distribution &amp; Networks business</t>
  </si>
  <si>
    <t xml:space="preserve"> Distribution &amp; Networks business revenues</t>
  </si>
  <si>
    <t>Distribution &amp; Networks business EBITDA</t>
  </si>
  <si>
    <t xml:space="preserve">Distribution &amp; Networks business </t>
  </si>
  <si>
    <t xml:space="preserve">    Purchases at spot market</t>
  </si>
  <si>
    <t xml:space="preserve">    Sales to regulated customers</t>
  </si>
  <si>
    <t xml:space="preserve">    Sales to unregulated customers</t>
  </si>
  <si>
    <t xml:space="preserve">    Sales at spot market</t>
  </si>
  <si>
    <t xml:space="preserve">    Sales to related companies/generators</t>
  </si>
  <si>
    <t>ENERGY SALES 
(Figures in Million Ch$)</t>
  </si>
  <si>
    <t>Total Energy Sales</t>
  </si>
  <si>
    <t>Financial expenses</t>
  </si>
  <si>
    <t>Dec-23</t>
  </si>
  <si>
    <t>December 31, 
2023</t>
  </si>
  <si>
    <t xml:space="preserve">DISTRIBUTION &amp; NETWORKS BUSINESS 
Cumulative Figures </t>
  </si>
  <si>
    <t xml:space="preserve">DISTRIBUTION &amp; NETWORKS BUSINESS 
Quarterly Figures </t>
  </si>
  <si>
    <t xml:space="preserve">Sales </t>
  </si>
  <si>
    <t xml:space="preserve">Energy purchases  </t>
  </si>
  <si>
    <r>
      <t xml:space="preserve">Earning per share  (Ch$ /share) </t>
    </r>
    <r>
      <rPr>
        <b/>
        <vertAlign val="superscript"/>
        <sz val="8"/>
        <rFont val="Roobert ENEL"/>
        <family val="3"/>
      </rPr>
      <t>(1)</t>
    </r>
  </si>
  <si>
    <t>Cumulative Figures</t>
  </si>
  <si>
    <t>Cumulative Figures
(Figures in million Ch$)</t>
  </si>
  <si>
    <t>EBITDA &amp; EBIT 
BY BUSINESS SEGMENT</t>
  </si>
  <si>
    <t>ENEL CHILE 
INTEREST RATE  (%)</t>
  </si>
  <si>
    <t xml:space="preserve">Generation business </t>
  </si>
  <si>
    <t>Distribution &amp; Networks business</t>
  </si>
  <si>
    <t>Other business activities</t>
  </si>
  <si>
    <t>Sep-24</t>
  </si>
  <si>
    <t>Sep-23</t>
  </si>
  <si>
    <t>Q3 2024</t>
  </si>
  <si>
    <t>Q3 2023</t>
  </si>
  <si>
    <t>September 30, 
2024</t>
  </si>
  <si>
    <t>n/a</t>
  </si>
  <si>
    <t xml:space="preserve">(1) As of September 30, 2024 and September 30, 2023 the average number of paid and subscribed shares was 69,166,557,220. </t>
  </si>
  <si>
    <t xml:space="preserve">(7) Net income of the period attributable to the owners of the parent company for LTM / Average of equity attributable </t>
  </si>
  <si>
    <t xml:space="preserve">    to the owners of the parent company at the beginning and at the end of the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</si>
</sst>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.00_);_(* \(#,##0.00\);_(* &quot;-&quot;??_);_(@_)"/>
    <numFmt numFmtId="166" formatCode="#,##0;\(#,##0\)"/>
    <numFmt numFmtId="167" formatCode="0.0%"/>
    <numFmt numFmtId="168" formatCode="_-* #,##0_-;\-* #,##0_-;_-* &quot;-&quot;??_-;_-@_-"/>
    <numFmt numFmtId="169" formatCode="#,##0_);[Black]\(#,##0\);&quot;-       &quot;"/>
    <numFmt numFmtId="170" formatCode="#,##0;\(#,##0\);\-"/>
    <numFmt numFmtId="171" formatCode="\ #,##0;\(#,##0\);\-"/>
    <numFmt numFmtId="172" formatCode="0.0%;\(0.0%\)"/>
    <numFmt numFmtId="173" formatCode="#,##0\ ;\(#,##0\);&quot;-       &quot;"/>
    <numFmt numFmtId="174" formatCode="0%_);\(0%\)"/>
    <numFmt numFmtId="175" formatCode="0.0%_);\(0.0%\)"/>
    <numFmt numFmtId="176" formatCode="#,##0.00_);\(#,##0.00\);&quot;  -  &quot;"/>
    <numFmt numFmtId="177" formatCode="#,##0_ ;[Red]\-#,##0\ "/>
    <numFmt numFmtId="178" formatCode="#,##0.00_);[Black]\(#,##0.00\);&quot;-       &quot;"/>
    <numFmt numFmtId="179" formatCode="_(* #,##0.0_);_(* \(#,##0.0\);_(* &quot;-&quot;??_);_(@_)"/>
    <numFmt numFmtId="180" formatCode="#,##0\ ;[Red]\(#,##0\)"/>
    <numFmt numFmtId="181" formatCode="#,##0\ ;[Black]\(#,##0\)"/>
    <numFmt numFmtId="182" formatCode="#,##0.00\ ;\(#,##0.00\);&quot;-       &quot;"/>
    <numFmt numFmtId="183" formatCode="0.000"/>
    <numFmt numFmtId="184" formatCode="_(#,##0_);\(#,##0\)"/>
    <numFmt numFmtId="185" formatCode="_-* #,##0.00_-;\-* #,##0.00_-;_-* &quot;-&quot;_-;_-@_-"/>
    <numFmt numFmtId="186" formatCode="0.00%_);\(0.00%\)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9"/>
      <name val="Czcionka tekstu podstawowego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Comic Sans MS"/>
      <family val="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sz val="8"/>
      <name val="Roobert ENEL"/>
      <family val="3"/>
    </font>
    <font>
      <b/>
      <sz val="8"/>
      <name val="Roobert ENEL"/>
      <family val="3"/>
    </font>
    <font>
      <b/>
      <sz val="8"/>
      <color theme="1"/>
      <name val="Roobert ENEL"/>
      <family val="3"/>
    </font>
    <font>
      <b/>
      <sz val="8"/>
      <color theme="0"/>
      <name val="Roobert ENEL"/>
      <family val="3"/>
    </font>
    <font>
      <sz val="8"/>
      <color theme="1"/>
      <name val="Roobert ENEL"/>
      <family val="3"/>
    </font>
    <font>
      <sz val="8"/>
      <color rgb="FFFF0000"/>
      <name val="Roobert ENEL"/>
      <family val="3"/>
    </font>
    <font>
      <sz val="10"/>
      <name val="Roobert ENEL"/>
      <family val="3"/>
    </font>
    <font>
      <b/>
      <sz val="9"/>
      <name val="Roobert ENEL"/>
      <family val="3"/>
    </font>
    <font>
      <b/>
      <i/>
      <sz val="8"/>
      <name val="Roobert ENEL"/>
      <family val="3"/>
    </font>
    <font>
      <i/>
      <sz val="8"/>
      <name val="Roobert ENEL"/>
      <family val="3"/>
    </font>
    <font>
      <sz val="9"/>
      <color theme="1"/>
      <name val="Roobert ENEL"/>
      <family val="3"/>
    </font>
    <font>
      <vertAlign val="superscript"/>
      <sz val="7"/>
      <color theme="1"/>
      <name val="Roobert ENEL"/>
      <family val="3"/>
    </font>
    <font>
      <sz val="7"/>
      <name val="Roobert ENEL"/>
      <family val="3"/>
    </font>
    <font>
      <sz val="7"/>
      <color theme="1"/>
      <name val="Roobert ENEL"/>
      <family val="3"/>
    </font>
    <font>
      <b/>
      <vertAlign val="superscript"/>
      <sz val="8"/>
      <name val="Roobert ENEL"/>
      <family val="3"/>
    </font>
    <font>
      <sz val="8"/>
      <name val="Roobert ENEL Light"/>
      <family val="3"/>
    </font>
  </fonts>
  <fills count="11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5EF"/>
        <bgColor indexed="64"/>
      </patternFill>
    </fill>
    <fill>
      <patternFill patternType="solid">
        <fgColor rgb="FFFF5A0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555FA"/>
      </bottom>
      <diagonal/>
    </border>
    <border>
      <left/>
      <right/>
      <top style="thin">
        <color rgb="FF0555FA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FF5A0F"/>
      </bottom>
      <diagonal/>
    </border>
    <border>
      <left style="thin">
        <color rgb="FFFF5A0F"/>
      </left>
      <right/>
      <top style="thin">
        <color rgb="FFFF5A0F"/>
      </top>
      <bottom style="thin">
        <color rgb="FFFF5A0F"/>
      </bottom>
      <diagonal/>
    </border>
    <border>
      <left/>
      <right/>
      <top style="thin">
        <color rgb="FFFF5A0F"/>
      </top>
      <bottom style="thin">
        <color rgb="FFFF5A0F"/>
      </bottom>
      <diagonal/>
    </border>
    <border>
      <left/>
      <right/>
      <top/>
      <bottom style="thin">
        <color rgb="FFFF6600"/>
      </bottom>
      <diagonal/>
    </border>
    <border>
      <left style="thin">
        <color rgb="FFFF5A0F"/>
      </left>
      <right/>
      <top/>
      <bottom style="thin">
        <color rgb="FFFF5A0F"/>
      </bottom>
      <diagonal/>
    </border>
    <border>
      <left/>
      <right/>
      <top style="thin">
        <color auto="1"/>
      </top>
      <bottom style="thin">
        <color rgb="FFFF5A0F"/>
      </bottom>
      <diagonal/>
    </border>
    <border>
      <left style="thin">
        <color rgb="FFFF5A0F"/>
      </left>
      <right/>
      <top style="thin">
        <color rgb="FFFF5A0F"/>
      </top>
      <bottom style="thin">
        <color theme="0"/>
      </bottom>
      <diagonal/>
    </border>
    <border>
      <left/>
      <right/>
      <top style="thin">
        <color rgb="FFFF5A0F"/>
      </top>
      <bottom style="thin">
        <color theme="0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rgb="FFFF5A0F"/>
      </top>
      <bottom style="thin">
        <color indexed="64"/>
      </bottom>
      <diagonal/>
    </border>
    <border>
      <left/>
      <right/>
      <top style="thin">
        <color rgb="FFFF6600"/>
      </top>
      <bottom style="thin">
        <color rgb="FFFF5A0F"/>
      </bottom>
      <diagonal/>
    </border>
    <border>
      <left/>
      <right/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auto="1"/>
      </bottom>
      <diagonal/>
    </border>
    <border>
      <left/>
      <right/>
      <top style="thin">
        <color indexed="64"/>
      </top>
      <bottom style="thin">
        <color rgb="FFFF6600"/>
      </bottom>
      <diagonal/>
    </border>
    <border>
      <left/>
      <right/>
      <top style="thin">
        <color rgb="FFFF6600"/>
      </top>
      <bottom/>
      <diagonal/>
    </border>
  </borders>
  <cellStyleXfs count="29">
    <xf numFmtId="0" fontId="0" fillId="0" borderId="0"/>
    <xf numFmtId="0" fontId="14" fillId="2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18" fillId="0" borderId="0"/>
    <xf numFmtId="0" fontId="17" fillId="0" borderId="0"/>
    <xf numFmtId="0" fontId="2" fillId="0" borderId="0" applyNumberFormat="0" applyFont="0" applyFill="0" applyBorder="0" applyAlignment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3">
    <xf numFmtId="0" fontId="0" fillId="0" borderId="0" xfId="0"/>
    <xf numFmtId="0" fontId="20" fillId="4" borderId="0" xfId="0" applyFont="1" applyFill="1"/>
    <xf numFmtId="166" fontId="3" fillId="4" borderId="0" xfId="0" applyNumberFormat="1" applyFont="1" applyFill="1" applyAlignment="1" applyProtection="1">
      <alignment vertical="center"/>
      <protection locked="0"/>
    </xf>
    <xf numFmtId="0" fontId="4" fillId="4" borderId="0" xfId="14" applyFont="1" applyFill="1"/>
    <xf numFmtId="0" fontId="6" fillId="4" borderId="0" xfId="14" applyFont="1" applyFill="1"/>
    <xf numFmtId="0" fontId="7" fillId="4" borderId="1" xfId="14" applyFont="1" applyFill="1" applyBorder="1"/>
    <xf numFmtId="0" fontId="7" fillId="4" borderId="0" xfId="14" applyFont="1" applyFill="1"/>
    <xf numFmtId="0" fontId="9" fillId="4" borderId="0" xfId="14" applyFont="1" applyFill="1"/>
    <xf numFmtId="0" fontId="10" fillId="4" borderId="0" xfId="14" applyFont="1" applyFill="1"/>
    <xf numFmtId="0" fontId="10" fillId="5" borderId="0" xfId="14" applyFont="1" applyFill="1"/>
    <xf numFmtId="0" fontId="8" fillId="5" borderId="0" xfId="14" applyFont="1" applyFill="1"/>
    <xf numFmtId="0" fontId="8" fillId="4" borderId="0" xfId="14" applyFont="1" applyFill="1"/>
    <xf numFmtId="0" fontId="21" fillId="6" borderId="0" xfId="14" applyFont="1" applyFill="1"/>
    <xf numFmtId="0" fontId="5" fillId="5" borderId="2" xfId="14" applyFont="1" applyFill="1" applyBorder="1"/>
    <xf numFmtId="0" fontId="21" fillId="6" borderId="0" xfId="14" applyFont="1" applyFill="1" applyAlignment="1">
      <alignment horizontal="center" vertical="center"/>
    </xf>
    <xf numFmtId="0" fontId="21" fillId="6" borderId="4" xfId="14" applyFont="1" applyFill="1" applyBorder="1" applyAlignment="1">
      <alignment horizontal="center" vertical="center" wrapText="1"/>
    </xf>
    <xf numFmtId="0" fontId="21" fillId="6" borderId="4" xfId="14" applyFont="1" applyFill="1" applyBorder="1" applyAlignment="1">
      <alignment horizontal="center" vertical="center"/>
    </xf>
    <xf numFmtId="0" fontId="8" fillId="4" borderId="0" xfId="14" applyFont="1" applyFill="1" applyAlignment="1">
      <alignment horizontal="center"/>
    </xf>
    <xf numFmtId="0" fontId="7" fillId="7" borderId="0" xfId="14" applyFont="1" applyFill="1"/>
    <xf numFmtId="0" fontId="4" fillId="7" borderId="0" xfId="14" applyFont="1" applyFill="1"/>
    <xf numFmtId="0" fontId="5" fillId="4" borderId="0" xfId="14" applyFont="1" applyFill="1"/>
    <xf numFmtId="0" fontId="2" fillId="4" borderId="0" xfId="14" applyFill="1"/>
    <xf numFmtId="0" fontId="7" fillId="4" borderId="2" xfId="14" applyFont="1" applyFill="1" applyBorder="1"/>
    <xf numFmtId="167" fontId="4" fillId="4" borderId="0" xfId="22" applyNumberFormat="1" applyFont="1" applyFill="1"/>
    <xf numFmtId="167" fontId="7" fillId="4" borderId="1" xfId="14" applyNumberFormat="1" applyFont="1" applyFill="1" applyBorder="1"/>
    <xf numFmtId="0" fontId="22" fillId="8" borderId="2" xfId="0" applyFont="1" applyFill="1" applyBorder="1" applyAlignment="1">
      <alignment horizontal="center"/>
    </xf>
    <xf numFmtId="0" fontId="22" fillId="8" borderId="2" xfId="14" applyFont="1" applyFill="1" applyBorder="1" applyAlignment="1">
      <alignment horizontal="center" vertical="center"/>
    </xf>
    <xf numFmtId="0" fontId="22" fillId="8" borderId="2" xfId="14" applyFont="1" applyFill="1" applyBorder="1" applyAlignment="1">
      <alignment horizontal="center" vertical="center" wrapText="1"/>
    </xf>
    <xf numFmtId="0" fontId="4" fillId="8" borderId="0" xfId="14" applyFont="1" applyFill="1"/>
    <xf numFmtId="168" fontId="4" fillId="4" borderId="0" xfId="4" applyNumberFormat="1" applyFont="1" applyFill="1"/>
    <xf numFmtId="168" fontId="7" fillId="4" borderId="1" xfId="4" applyNumberFormat="1" applyFont="1" applyFill="1" applyBorder="1"/>
    <xf numFmtId="171" fontId="9" fillId="4" borderId="0" xfId="4" applyNumberFormat="1" applyFont="1" applyFill="1"/>
    <xf numFmtId="171" fontId="9" fillId="4" borderId="0" xfId="14" applyNumberFormat="1" applyFont="1" applyFill="1"/>
    <xf numFmtId="171" fontId="21" fillId="6" borderId="0" xfId="4" applyNumberFormat="1" applyFont="1" applyFill="1"/>
    <xf numFmtId="171" fontId="10" fillId="5" borderId="0" xfId="14" applyNumberFormat="1" applyFont="1" applyFill="1"/>
    <xf numFmtId="171" fontId="10" fillId="5" borderId="0" xfId="4" applyNumberFormat="1" applyFont="1" applyFill="1"/>
    <xf numFmtId="171" fontId="10" fillId="4" borderId="0" xfId="4" applyNumberFormat="1" applyFont="1" applyFill="1"/>
    <xf numFmtId="0" fontId="16" fillId="4" borderId="0" xfId="14" applyFont="1" applyFill="1"/>
    <xf numFmtId="168" fontId="4" fillId="4" borderId="0" xfId="14" applyNumberFormat="1" applyFont="1" applyFill="1"/>
    <xf numFmtId="9" fontId="4" fillId="4" borderId="0" xfId="22" applyFont="1" applyFill="1"/>
    <xf numFmtId="9" fontId="4" fillId="4" borderId="0" xfId="14" applyNumberFormat="1" applyFont="1" applyFill="1"/>
    <xf numFmtId="0" fontId="2" fillId="4" borderId="2" xfId="14" applyFill="1" applyBorder="1"/>
    <xf numFmtId="0" fontId="4" fillId="4" borderId="2" xfId="14" applyFont="1" applyFill="1" applyBorder="1"/>
    <xf numFmtId="168" fontId="4" fillId="4" borderId="2" xfId="14" applyNumberFormat="1" applyFont="1" applyFill="1" applyBorder="1"/>
    <xf numFmtId="168" fontId="5" fillId="4" borderId="0" xfId="14" applyNumberFormat="1" applyFont="1" applyFill="1"/>
    <xf numFmtId="168" fontId="5" fillId="4" borderId="0" xfId="4" applyNumberFormat="1" applyFont="1" applyFill="1"/>
    <xf numFmtId="9" fontId="4" fillId="4" borderId="0" xfId="22" applyFont="1" applyFill="1" applyAlignment="1">
      <alignment horizontal="center"/>
    </xf>
    <xf numFmtId="9" fontId="4" fillId="4" borderId="0" xfId="14" applyNumberFormat="1" applyFont="1" applyFill="1" applyAlignment="1">
      <alignment horizontal="center"/>
    </xf>
    <xf numFmtId="0" fontId="23" fillId="4" borderId="0" xfId="19" applyFont="1" applyFill="1"/>
    <xf numFmtId="173" fontId="23" fillId="4" borderId="0" xfId="19" applyNumberFormat="1" applyFont="1" applyFill="1"/>
    <xf numFmtId="0" fontId="24" fillId="4" borderId="0" xfId="19" applyFont="1" applyFill="1"/>
    <xf numFmtId="0" fontId="23" fillId="4" borderId="0" xfId="19" applyFont="1" applyFill="1" applyAlignment="1">
      <alignment vertical="center"/>
    </xf>
    <xf numFmtId="0" fontId="24" fillId="4" borderId="0" xfId="19" applyFont="1" applyFill="1" applyAlignment="1">
      <alignment horizontal="center"/>
    </xf>
    <xf numFmtId="0" fontId="25" fillId="0" borderId="0" xfId="0" applyFont="1" applyAlignment="1">
      <alignment vertical="center" wrapText="1"/>
    </xf>
    <xf numFmtId="0" fontId="24" fillId="4" borderId="0" xfId="14" applyFont="1" applyFill="1" applyAlignment="1">
      <alignment horizontal="center" vertical="center"/>
    </xf>
    <xf numFmtId="168" fontId="23" fillId="4" borderId="0" xfId="4" applyNumberFormat="1" applyFont="1" applyFill="1"/>
    <xf numFmtId="0" fontId="24" fillId="4" borderId="9" xfId="0" applyFont="1" applyFill="1" applyBorder="1" applyAlignment="1">
      <alignment vertical="center" wrapText="1"/>
    </xf>
    <xf numFmtId="17" fontId="26" fillId="10" borderId="9" xfId="0" applyNumberFormat="1" applyFont="1" applyFill="1" applyBorder="1" applyAlignment="1">
      <alignment horizontal="center" vertical="center" wrapText="1"/>
    </xf>
    <xf numFmtId="17" fontId="24" fillId="4" borderId="9" xfId="0" applyNumberFormat="1" applyFont="1" applyFill="1" applyBorder="1" applyAlignment="1">
      <alignment horizontal="center" vertical="center" wrapText="1"/>
    </xf>
    <xf numFmtId="17" fontId="24" fillId="4" borderId="0" xfId="14" applyNumberFormat="1" applyFont="1" applyFill="1" applyAlignment="1">
      <alignment horizontal="center" vertical="center"/>
    </xf>
    <xf numFmtId="14" fontId="26" fillId="10" borderId="13" xfId="0" applyNumberFormat="1" applyFont="1" applyFill="1" applyBorder="1" applyAlignment="1">
      <alignment horizontal="center" vertical="center" wrapText="1"/>
    </xf>
    <xf numFmtId="14" fontId="24" fillId="4" borderId="9" xfId="0" applyNumberFormat="1" applyFont="1" applyFill="1" applyBorder="1" applyAlignment="1">
      <alignment horizontal="center" vertical="center" wrapText="1"/>
    </xf>
    <xf numFmtId="0" fontId="23" fillId="4" borderId="0" xfId="19" applyFont="1" applyFill="1" applyAlignment="1">
      <alignment horizontal="center" vertical="center"/>
    </xf>
    <xf numFmtId="0" fontId="25" fillId="0" borderId="11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4" borderId="0" xfId="0" applyFont="1" applyFill="1" applyAlignment="1">
      <alignment vertical="center" wrapText="1"/>
    </xf>
    <xf numFmtId="0" fontId="27" fillId="0" borderId="11" xfId="0" applyFont="1" applyBorder="1"/>
    <xf numFmtId="0" fontId="23" fillId="4" borderId="0" xfId="19" quotePrefix="1" applyFont="1" applyFill="1" applyAlignment="1">
      <alignment horizontal="left"/>
    </xf>
    <xf numFmtId="0" fontId="23" fillId="3" borderId="2" xfId="0" applyFont="1" applyFill="1" applyBorder="1" applyAlignment="1">
      <alignment vertical="center" wrapText="1"/>
    </xf>
    <xf numFmtId="169" fontId="23" fillId="9" borderId="2" xfId="5" applyNumberFormat="1" applyFont="1" applyFill="1" applyBorder="1" applyAlignment="1">
      <alignment vertical="center"/>
    </xf>
    <xf numFmtId="169" fontId="23" fillId="4" borderId="2" xfId="5" applyNumberFormat="1" applyFont="1" applyFill="1" applyBorder="1" applyAlignment="1">
      <alignment vertical="center"/>
    </xf>
    <xf numFmtId="172" fontId="23" fillId="4" borderId="2" xfId="22" applyNumberFormat="1" applyFont="1" applyFill="1" applyBorder="1" applyAlignment="1">
      <alignment vertical="center"/>
    </xf>
    <xf numFmtId="173" fontId="23" fillId="4" borderId="0" xfId="0" applyNumberFormat="1" applyFont="1" applyFill="1" applyAlignment="1">
      <alignment horizontal="right" vertical="center"/>
    </xf>
    <xf numFmtId="167" fontId="23" fillId="9" borderId="2" xfId="22" applyNumberFormat="1" applyFont="1" applyFill="1" applyBorder="1" applyAlignment="1">
      <alignment vertical="center"/>
    </xf>
    <xf numFmtId="0" fontId="28" fillId="4" borderId="0" xfId="19" applyFont="1" applyFill="1"/>
    <xf numFmtId="0" fontId="23" fillId="4" borderId="7" xfId="19" applyFont="1" applyFill="1" applyBorder="1"/>
    <xf numFmtId="10" fontId="23" fillId="4" borderId="0" xfId="22" applyNumberFormat="1" applyFont="1" applyFill="1"/>
    <xf numFmtId="0" fontId="27" fillId="0" borderId="0" xfId="0" applyFont="1"/>
    <xf numFmtId="14" fontId="26" fillId="10" borderId="10" xfId="0" applyNumberFormat="1" applyFont="1" applyFill="1" applyBorder="1" applyAlignment="1">
      <alignment horizontal="center" vertical="center" wrapText="1"/>
    </xf>
    <xf numFmtId="14" fontId="24" fillId="4" borderId="11" xfId="0" applyNumberFormat="1" applyFont="1" applyFill="1" applyBorder="1" applyAlignment="1">
      <alignment horizontal="center" vertical="center" wrapText="1"/>
    </xf>
    <xf numFmtId="17" fontId="24" fillId="4" borderId="1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3" fillId="3" borderId="3" xfId="0" applyFont="1" applyFill="1" applyBorder="1" applyAlignment="1">
      <alignment vertical="center" wrapText="1"/>
    </xf>
    <xf numFmtId="169" fontId="23" fillId="9" borderId="3" xfId="5" applyNumberFormat="1" applyFont="1" applyFill="1" applyBorder="1" applyAlignment="1">
      <alignment vertical="center"/>
    </xf>
    <xf numFmtId="169" fontId="23" fillId="4" borderId="3" xfId="5" applyNumberFormat="1" applyFont="1" applyFill="1" applyBorder="1" applyAlignment="1">
      <alignment vertical="center"/>
    </xf>
    <xf numFmtId="172" fontId="23" fillId="4" borderId="3" xfId="22" applyNumberFormat="1" applyFont="1" applyFill="1" applyBorder="1" applyAlignment="1">
      <alignment vertical="center"/>
    </xf>
    <xf numFmtId="0" fontId="23" fillId="4" borderId="0" xfId="20" applyFont="1" applyFill="1" applyAlignment="1">
      <alignment vertical="center"/>
    </xf>
    <xf numFmtId="0" fontId="24" fillId="4" borderId="12" xfId="0" applyFont="1" applyFill="1" applyBorder="1" applyAlignment="1">
      <alignment vertical="center" wrapText="1"/>
    </xf>
    <xf numFmtId="17" fontId="24" fillId="4" borderId="21" xfId="0" applyNumberFormat="1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justify" vertical="center" wrapText="1"/>
    </xf>
    <xf numFmtId="0" fontId="25" fillId="4" borderId="6" xfId="0" applyFont="1" applyFill="1" applyBorder="1" applyAlignment="1">
      <alignment horizontal="center" vertical="center" wrapText="1"/>
    </xf>
    <xf numFmtId="167" fontId="23" fillId="4" borderId="3" xfId="22" applyNumberFormat="1" applyFont="1" applyFill="1" applyBorder="1" applyAlignment="1">
      <alignment vertical="center"/>
    </xf>
    <xf numFmtId="0" fontId="23" fillId="0" borderId="0" xfId="12" applyFont="1" applyAlignment="1">
      <alignment horizontal="left"/>
    </xf>
    <xf numFmtId="0" fontId="23" fillId="4" borderId="0" xfId="14" applyFont="1" applyFill="1"/>
    <xf numFmtId="0" fontId="24" fillId="0" borderId="11" xfId="12" applyFont="1" applyBorder="1" applyAlignment="1">
      <alignment horizontal="left" vertical="center" indent="1"/>
    </xf>
    <xf numFmtId="0" fontId="25" fillId="4" borderId="11" xfId="0" applyFont="1" applyFill="1" applyBorder="1" applyAlignment="1">
      <alignment horizontal="justify" vertical="center" wrapText="1"/>
    </xf>
    <xf numFmtId="0" fontId="25" fillId="4" borderId="11" xfId="0" applyFont="1" applyFill="1" applyBorder="1" applyAlignment="1">
      <alignment horizontal="center" vertical="center" wrapText="1"/>
    </xf>
    <xf numFmtId="169" fontId="23" fillId="0" borderId="11" xfId="12" applyNumberFormat="1" applyFont="1" applyBorder="1" applyAlignment="1">
      <alignment vertical="center"/>
    </xf>
    <xf numFmtId="0" fontId="23" fillId="0" borderId="11" xfId="12" applyFont="1" applyBorder="1"/>
    <xf numFmtId="0" fontId="24" fillId="3" borderId="2" xfId="0" applyFont="1" applyFill="1" applyBorder="1" applyAlignment="1">
      <alignment vertical="center" wrapText="1"/>
    </xf>
    <xf numFmtId="169" fontId="24" fillId="9" borderId="2" xfId="5" applyNumberFormat="1" applyFont="1" applyFill="1" applyBorder="1" applyAlignment="1">
      <alignment vertical="center"/>
    </xf>
    <xf numFmtId="169" fontId="24" fillId="4" borderId="2" xfId="5" applyNumberFormat="1" applyFont="1" applyFill="1" applyBorder="1" applyAlignment="1">
      <alignment vertical="center"/>
    </xf>
    <xf numFmtId="0" fontId="24" fillId="4" borderId="0" xfId="14" applyFont="1" applyFill="1"/>
    <xf numFmtId="0" fontId="23" fillId="0" borderId="3" xfId="12" applyFont="1" applyBorder="1" applyAlignment="1">
      <alignment horizontal="left" vertical="center" indent="1"/>
    </xf>
    <xf numFmtId="0" fontId="23" fillId="0" borderId="14" xfId="12" applyFont="1" applyBorder="1" applyAlignment="1">
      <alignment horizontal="left" vertical="center" indent="1"/>
    </xf>
    <xf numFmtId="169" fontId="23" fillId="9" borderId="14" xfId="5" applyNumberFormat="1" applyFont="1" applyFill="1" applyBorder="1" applyAlignment="1">
      <alignment vertical="center"/>
    </xf>
    <xf numFmtId="169" fontId="23" fillId="4" borderId="14" xfId="5" applyNumberFormat="1" applyFont="1" applyFill="1" applyBorder="1" applyAlignment="1">
      <alignment vertical="center"/>
    </xf>
    <xf numFmtId="169" fontId="24" fillId="9" borderId="11" xfId="5" applyNumberFormat="1" applyFont="1" applyFill="1" applyBorder="1" applyAlignment="1">
      <alignment vertical="center"/>
    </xf>
    <xf numFmtId="169" fontId="24" fillId="4" borderId="11" xfId="5" applyNumberFormat="1" applyFont="1" applyFill="1" applyBorder="1" applyAlignment="1">
      <alignment vertical="center"/>
    </xf>
    <xf numFmtId="0" fontId="23" fillId="0" borderId="11" xfId="19" applyFont="1" applyBorder="1"/>
    <xf numFmtId="186" fontId="24" fillId="4" borderId="11" xfId="22" applyNumberFormat="1" applyFont="1" applyFill="1" applyBorder="1" applyAlignment="1">
      <alignment horizontal="right" vertical="center" wrapText="1"/>
    </xf>
    <xf numFmtId="0" fontId="23" fillId="0" borderId="0" xfId="12" applyFont="1"/>
    <xf numFmtId="0" fontId="29" fillId="0" borderId="0" xfId="12" applyFont="1"/>
    <xf numFmtId="0" fontId="23" fillId="0" borderId="0" xfId="12" applyFont="1" applyAlignment="1">
      <alignment horizontal="center"/>
    </xf>
    <xf numFmtId="14" fontId="28" fillId="0" borderId="0" xfId="12" applyNumberFormat="1" applyFont="1"/>
    <xf numFmtId="0" fontId="23" fillId="4" borderId="0" xfId="12" applyFont="1" applyFill="1"/>
    <xf numFmtId="0" fontId="24" fillId="4" borderId="9" xfId="0" applyFont="1" applyFill="1" applyBorder="1" applyAlignment="1">
      <alignment horizontal="center" vertical="center" wrapText="1"/>
    </xf>
    <xf numFmtId="0" fontId="23" fillId="4" borderId="0" xfId="0" applyFont="1" applyFill="1"/>
    <xf numFmtId="0" fontId="24" fillId="4" borderId="9" xfId="12" applyFont="1" applyFill="1" applyBorder="1" applyAlignment="1">
      <alignment horizontal="left" vertical="center" indent="1"/>
    </xf>
    <xf numFmtId="173" fontId="24" fillId="4" borderId="9" xfId="12" applyNumberFormat="1" applyFont="1" applyFill="1" applyBorder="1" applyAlignment="1">
      <alignment vertical="center"/>
    </xf>
    <xf numFmtId="169" fontId="24" fillId="4" borderId="9" xfId="12" applyNumberFormat="1" applyFont="1" applyFill="1" applyBorder="1" applyAlignment="1">
      <alignment vertical="center"/>
    </xf>
    <xf numFmtId="174" fontId="24" fillId="4" borderId="9" xfId="23" applyNumberFormat="1" applyFont="1" applyFill="1" applyBorder="1" applyAlignment="1">
      <alignment vertical="center"/>
    </xf>
    <xf numFmtId="0" fontId="24" fillId="4" borderId="2" xfId="17" applyFont="1" applyFill="1" applyBorder="1" applyAlignment="1">
      <alignment horizontal="left" vertical="center" indent="1"/>
    </xf>
    <xf numFmtId="173" fontId="24" fillId="4" borderId="2" xfId="17" applyNumberFormat="1" applyFont="1" applyFill="1" applyBorder="1" applyAlignment="1">
      <alignment horizontal="right" vertical="center"/>
    </xf>
    <xf numFmtId="175" fontId="24" fillId="4" borderId="2" xfId="23" applyNumberFormat="1" applyFont="1" applyFill="1" applyBorder="1" applyAlignment="1">
      <alignment horizontal="right" vertical="center"/>
    </xf>
    <xf numFmtId="0" fontId="27" fillId="4" borderId="0" xfId="0" applyFont="1" applyFill="1"/>
    <xf numFmtId="0" fontId="23" fillId="4" borderId="0" xfId="17" applyFont="1" applyFill="1" applyAlignment="1">
      <alignment horizontal="left" vertical="center" indent="2"/>
    </xf>
    <xf numFmtId="173" fontId="23" fillId="4" borderId="3" xfId="17" applyNumberFormat="1" applyFont="1" applyFill="1" applyBorder="1" applyAlignment="1">
      <alignment horizontal="right" vertical="center"/>
    </xf>
    <xf numFmtId="175" fontId="23" fillId="4" borderId="3" xfId="23" applyNumberFormat="1" applyFont="1" applyFill="1" applyBorder="1" applyAlignment="1">
      <alignment horizontal="right" vertical="center"/>
    </xf>
    <xf numFmtId="0" fontId="23" fillId="4" borderId="14" xfId="17" applyFont="1" applyFill="1" applyBorder="1" applyAlignment="1">
      <alignment horizontal="left" vertical="center" indent="2"/>
    </xf>
    <xf numFmtId="173" fontId="23" fillId="4" borderId="14" xfId="17" applyNumberFormat="1" applyFont="1" applyFill="1" applyBorder="1" applyAlignment="1">
      <alignment horizontal="right" vertical="center"/>
    </xf>
    <xf numFmtId="0" fontId="24" fillId="4" borderId="11" xfId="17" applyFont="1" applyFill="1" applyBorder="1" applyAlignment="1">
      <alignment horizontal="left" vertical="center" indent="1"/>
    </xf>
    <xf numFmtId="173" fontId="24" fillId="4" borderId="11" xfId="17" applyNumberFormat="1" applyFont="1" applyFill="1" applyBorder="1" applyAlignment="1">
      <alignment horizontal="right" vertical="center"/>
    </xf>
    <xf numFmtId="175" fontId="24" fillId="4" borderId="11" xfId="23" applyNumberFormat="1" applyFont="1" applyFill="1" applyBorder="1" applyAlignment="1">
      <alignment horizontal="right" vertical="center"/>
    </xf>
    <xf numFmtId="0" fontId="23" fillId="4" borderId="2" xfId="17" applyFont="1" applyFill="1" applyBorder="1" applyAlignment="1">
      <alignment horizontal="left" vertical="center" indent="2"/>
    </xf>
    <xf numFmtId="173" fontId="23" fillId="4" borderId="2" xfId="17" applyNumberFormat="1" applyFont="1" applyFill="1" applyBorder="1" applyAlignment="1">
      <alignment horizontal="right" vertical="center"/>
    </xf>
    <xf numFmtId="175" fontId="23" fillId="4" borderId="2" xfId="23" applyNumberFormat="1" applyFont="1" applyFill="1" applyBorder="1" applyAlignment="1">
      <alignment horizontal="right" vertical="center"/>
    </xf>
    <xf numFmtId="0" fontId="23" fillId="4" borderId="3" xfId="17" applyFont="1" applyFill="1" applyBorder="1" applyAlignment="1">
      <alignment horizontal="left" vertical="center" indent="2"/>
    </xf>
    <xf numFmtId="175" fontId="23" fillId="4" borderId="14" xfId="23" applyNumberFormat="1" applyFont="1" applyFill="1" applyBorder="1" applyAlignment="1">
      <alignment horizontal="right" vertical="center"/>
    </xf>
    <xf numFmtId="10" fontId="23" fillId="4" borderId="0" xfId="22" applyNumberFormat="1" applyFont="1" applyFill="1" applyBorder="1"/>
    <xf numFmtId="0" fontId="25" fillId="4" borderId="0" xfId="0" applyFont="1" applyFill="1"/>
    <xf numFmtId="0" fontId="24" fillId="4" borderId="0" xfId="12" applyFont="1" applyFill="1"/>
    <xf numFmtId="173" fontId="24" fillId="9" borderId="11" xfId="17" applyNumberFormat="1" applyFont="1" applyFill="1" applyBorder="1" applyAlignment="1">
      <alignment horizontal="right" vertical="center"/>
    </xf>
    <xf numFmtId="173" fontId="23" fillId="4" borderId="0" xfId="12" applyNumberFormat="1" applyFont="1" applyFill="1"/>
    <xf numFmtId="0" fontId="24" fillId="4" borderId="11" xfId="17" applyFont="1" applyFill="1" applyBorder="1" applyAlignment="1">
      <alignment horizontal="left" vertical="center" wrapText="1" indent="2"/>
    </xf>
    <xf numFmtId="0" fontId="23" fillId="4" borderId="2" xfId="17" applyFont="1" applyFill="1" applyBorder="1" applyAlignment="1">
      <alignment horizontal="left" vertical="center" wrapText="1" indent="2"/>
    </xf>
    <xf numFmtId="0" fontId="23" fillId="4" borderId="14" xfId="12" applyFont="1" applyFill="1" applyBorder="1" applyAlignment="1">
      <alignment horizontal="left" vertical="center" indent="2"/>
    </xf>
    <xf numFmtId="168" fontId="23" fillId="4" borderId="14" xfId="4" applyNumberFormat="1" applyFont="1" applyFill="1" applyBorder="1" applyAlignment="1">
      <alignment vertical="center"/>
    </xf>
    <xf numFmtId="182" fontId="23" fillId="4" borderId="14" xfId="12" applyNumberFormat="1" applyFont="1" applyFill="1" applyBorder="1" applyAlignment="1">
      <alignment vertical="center"/>
    </xf>
    <xf numFmtId="167" fontId="23" fillId="4" borderId="14" xfId="22" applyNumberFormat="1" applyFont="1" applyFill="1" applyBorder="1" applyAlignment="1">
      <alignment vertical="center"/>
    </xf>
    <xf numFmtId="178" fontId="24" fillId="9" borderId="11" xfId="5" applyNumberFormat="1" applyFont="1" applyFill="1" applyBorder="1" applyAlignment="1">
      <alignment vertical="center"/>
    </xf>
    <xf numFmtId="182" fontId="24" fillId="4" borderId="11" xfId="10" applyNumberFormat="1" applyFont="1" applyFill="1" applyBorder="1" applyAlignment="1">
      <alignment horizontal="right" vertical="center"/>
    </xf>
    <xf numFmtId="0" fontId="24" fillId="4" borderId="0" xfId="17" applyFont="1" applyFill="1" applyAlignment="1">
      <alignment horizontal="left" vertical="center" indent="1"/>
    </xf>
    <xf numFmtId="182" fontId="24" fillId="4" borderId="0" xfId="10" applyNumberFormat="1" applyFont="1" applyFill="1" applyBorder="1" applyAlignment="1">
      <alignment horizontal="right" vertical="center"/>
    </xf>
    <xf numFmtId="175" fontId="24" fillId="4" borderId="0" xfId="23" applyNumberFormat="1" applyFont="1" applyFill="1" applyBorder="1" applyAlignment="1">
      <alignment horizontal="right" vertical="center"/>
    </xf>
    <xf numFmtId="0" fontId="23" fillId="4" borderId="0" xfId="17" applyFont="1" applyFill="1" applyAlignment="1">
      <alignment vertical="center"/>
    </xf>
    <xf numFmtId="38" fontId="23" fillId="0" borderId="0" xfId="12" applyNumberFormat="1" applyFont="1"/>
    <xf numFmtId="0" fontId="23" fillId="4" borderId="14" xfId="17" applyFont="1" applyFill="1" applyBorder="1" applyAlignment="1">
      <alignment horizontal="left" vertical="center" wrapText="1" indent="2"/>
    </xf>
    <xf numFmtId="17" fontId="28" fillId="4" borderId="0" xfId="14" applyNumberFormat="1" applyFont="1" applyFill="1"/>
    <xf numFmtId="167" fontId="23" fillId="4" borderId="0" xfId="22" applyNumberFormat="1" applyFont="1" applyFill="1"/>
    <xf numFmtId="0" fontId="23" fillId="4" borderId="11" xfId="14" applyFont="1" applyFill="1" applyBorder="1"/>
    <xf numFmtId="0" fontId="24" fillId="4" borderId="11" xfId="14" applyFont="1" applyFill="1" applyBorder="1" applyAlignment="1">
      <alignment horizontal="center"/>
    </xf>
    <xf numFmtId="167" fontId="23" fillId="4" borderId="11" xfId="22" applyNumberFormat="1" applyFont="1" applyFill="1" applyBorder="1"/>
    <xf numFmtId="0" fontId="23" fillId="4" borderId="2" xfId="17" applyFont="1" applyFill="1" applyBorder="1" applyAlignment="1">
      <alignment horizontal="left" vertical="center" indent="1"/>
    </xf>
    <xf numFmtId="0" fontId="23" fillId="4" borderId="0" xfId="17" applyFont="1" applyFill="1" applyAlignment="1">
      <alignment horizontal="left" vertical="center" indent="1"/>
    </xf>
    <xf numFmtId="0" fontId="23" fillId="4" borderId="14" xfId="17" applyFont="1" applyFill="1" applyBorder="1" applyAlignment="1">
      <alignment horizontal="left" vertical="center" indent="1"/>
    </xf>
    <xf numFmtId="175" fontId="23" fillId="4" borderId="8" xfId="23" applyNumberFormat="1" applyFont="1" applyFill="1" applyBorder="1" applyAlignment="1">
      <alignment horizontal="right" vertical="center"/>
    </xf>
    <xf numFmtId="0" fontId="23" fillId="4" borderId="11" xfId="14" applyFont="1" applyFill="1" applyBorder="1" applyAlignment="1">
      <alignment vertical="center"/>
    </xf>
    <xf numFmtId="170" fontId="23" fillId="4" borderId="11" xfId="4" applyNumberFormat="1" applyFont="1" applyFill="1" applyBorder="1" applyAlignment="1">
      <alignment horizontal="right" vertical="center"/>
    </xf>
    <xf numFmtId="175" fontId="23" fillId="4" borderId="11" xfId="23" applyNumberFormat="1" applyFont="1" applyFill="1" applyBorder="1" applyAlignment="1">
      <alignment horizontal="right" vertical="center"/>
    </xf>
    <xf numFmtId="0" fontId="23" fillId="4" borderId="0" xfId="14" applyFont="1" applyFill="1" applyAlignment="1">
      <alignment vertical="center"/>
    </xf>
    <xf numFmtId="170" fontId="23" fillId="4" borderId="11" xfId="4" applyNumberFormat="1" applyFont="1" applyFill="1" applyBorder="1" applyAlignment="1">
      <alignment vertical="center"/>
    </xf>
    <xf numFmtId="167" fontId="23" fillId="4" borderId="11" xfId="22" applyNumberFormat="1" applyFont="1" applyFill="1" applyBorder="1" applyAlignment="1">
      <alignment vertical="center"/>
    </xf>
    <xf numFmtId="0" fontId="24" fillId="4" borderId="0" xfId="14" applyFont="1" applyFill="1" applyAlignment="1">
      <alignment vertical="center"/>
    </xf>
    <xf numFmtId="170" fontId="23" fillId="4" borderId="0" xfId="4" applyNumberFormat="1" applyFont="1" applyFill="1" applyAlignment="1">
      <alignment vertical="center"/>
    </xf>
    <xf numFmtId="167" fontId="23" fillId="4" borderId="0" xfId="22" applyNumberFormat="1" applyFont="1" applyFill="1" applyBorder="1" applyAlignment="1">
      <alignment vertical="center"/>
    </xf>
    <xf numFmtId="0" fontId="24" fillId="4" borderId="9" xfId="14" applyFont="1" applyFill="1" applyBorder="1" applyAlignment="1">
      <alignment vertical="center"/>
    </xf>
    <xf numFmtId="170" fontId="23" fillId="4" borderId="9" xfId="4" applyNumberFormat="1" applyFont="1" applyFill="1" applyBorder="1" applyAlignment="1">
      <alignment vertical="center"/>
    </xf>
    <xf numFmtId="167" fontId="23" fillId="4" borderId="9" xfId="22" applyNumberFormat="1" applyFont="1" applyFill="1" applyBorder="1" applyAlignment="1">
      <alignment vertical="center"/>
    </xf>
    <xf numFmtId="0" fontId="24" fillId="4" borderId="9" xfId="17" applyFont="1" applyFill="1" applyBorder="1" applyAlignment="1">
      <alignment horizontal="left" vertical="center" indent="1"/>
    </xf>
    <xf numFmtId="169" fontId="24" fillId="9" borderId="9" xfId="5" applyNumberFormat="1" applyFont="1" applyFill="1" applyBorder="1" applyAlignment="1">
      <alignment vertical="center"/>
    </xf>
    <xf numFmtId="173" fontId="24" fillId="4" borderId="9" xfId="17" applyNumberFormat="1" applyFont="1" applyFill="1" applyBorder="1" applyAlignment="1">
      <alignment horizontal="right" vertical="center"/>
    </xf>
    <xf numFmtId="175" fontId="24" fillId="4" borderId="9" xfId="23" applyNumberFormat="1" applyFont="1" applyFill="1" applyBorder="1" applyAlignment="1">
      <alignment horizontal="right" vertical="center"/>
    </xf>
    <xf numFmtId="0" fontId="23" fillId="4" borderId="14" xfId="14" applyFont="1" applyFill="1" applyBorder="1" applyAlignment="1">
      <alignment vertical="center"/>
    </xf>
    <xf numFmtId="170" fontId="23" fillId="4" borderId="14" xfId="4" applyNumberFormat="1" applyFont="1" applyFill="1" applyBorder="1" applyAlignment="1">
      <alignment horizontal="right" vertical="center"/>
    </xf>
    <xf numFmtId="164" fontId="23" fillId="4" borderId="0" xfId="27" applyFont="1" applyFill="1"/>
    <xf numFmtId="170" fontId="23" fillId="4" borderId="0" xfId="14" applyNumberFormat="1" applyFont="1" applyFill="1"/>
    <xf numFmtId="170" fontId="23" fillId="4" borderId="0" xfId="4" applyNumberFormat="1" applyFont="1" applyFill="1"/>
    <xf numFmtId="0" fontId="28" fillId="4" borderId="0" xfId="14" applyFont="1" applyFill="1"/>
    <xf numFmtId="0" fontId="24" fillId="4" borderId="11" xfId="14" applyFont="1" applyFill="1" applyBorder="1" applyAlignment="1">
      <alignment horizontal="center" vertical="center"/>
    </xf>
    <xf numFmtId="0" fontId="24" fillId="4" borderId="11" xfId="14" applyFont="1" applyFill="1" applyBorder="1" applyAlignment="1">
      <alignment horizontal="center" vertical="center" wrapText="1"/>
    </xf>
    <xf numFmtId="0" fontId="23" fillId="4" borderId="2" xfId="14" applyFont="1" applyFill="1" applyBorder="1" applyAlignment="1">
      <alignment vertical="center"/>
    </xf>
    <xf numFmtId="171" fontId="23" fillId="4" borderId="2" xfId="4" applyNumberFormat="1" applyFont="1" applyFill="1" applyBorder="1" applyAlignment="1">
      <alignment horizontal="right" vertical="center"/>
    </xf>
    <xf numFmtId="0" fontId="23" fillId="4" borderId="3" xfId="14" applyFont="1" applyFill="1" applyBorder="1" applyAlignment="1">
      <alignment vertical="center"/>
    </xf>
    <xf numFmtId="171" fontId="23" fillId="4" borderId="3" xfId="4" applyNumberFormat="1" applyFont="1" applyFill="1" applyBorder="1" applyAlignment="1">
      <alignment horizontal="right" vertical="center"/>
    </xf>
    <xf numFmtId="171" fontId="23" fillId="4" borderId="14" xfId="4" applyNumberFormat="1" applyFont="1" applyFill="1" applyBorder="1" applyAlignment="1">
      <alignment horizontal="right" vertical="center"/>
    </xf>
    <xf numFmtId="0" fontId="24" fillId="4" borderId="11" xfId="14" applyFont="1" applyFill="1" applyBorder="1" applyAlignment="1">
      <alignment vertical="center"/>
    </xf>
    <xf numFmtId="171" fontId="24" fillId="4" borderId="11" xfId="4" applyNumberFormat="1" applyFont="1" applyFill="1" applyBorder="1" applyAlignment="1">
      <alignment horizontal="right" vertical="center"/>
    </xf>
    <xf numFmtId="171" fontId="23" fillId="4" borderId="0" xfId="14" applyNumberFormat="1" applyFont="1" applyFill="1"/>
    <xf numFmtId="0" fontId="30" fillId="4" borderId="9" xfId="0" applyFont="1" applyFill="1" applyBorder="1" applyAlignment="1">
      <alignment horizontal="center" vertical="center" wrapText="1"/>
    </xf>
    <xf numFmtId="0" fontId="23" fillId="4" borderId="17" xfId="17" applyFont="1" applyFill="1" applyBorder="1" applyAlignment="1">
      <alignment horizontal="left" vertical="center" indent="1"/>
    </xf>
    <xf numFmtId="0" fontId="23" fillId="4" borderId="18" xfId="17" applyFont="1" applyFill="1" applyBorder="1" applyAlignment="1">
      <alignment horizontal="left" vertical="center" indent="1"/>
    </xf>
    <xf numFmtId="0" fontId="23" fillId="4" borderId="9" xfId="17" applyFont="1" applyFill="1" applyBorder="1" applyAlignment="1">
      <alignment horizontal="left" vertical="center" indent="1"/>
    </xf>
    <xf numFmtId="0" fontId="24" fillId="4" borderId="6" xfId="14" applyFont="1" applyFill="1" applyBorder="1"/>
    <xf numFmtId="170" fontId="24" fillId="4" borderId="6" xfId="14" applyNumberFormat="1" applyFont="1" applyFill="1" applyBorder="1" applyAlignment="1">
      <alignment horizontal="right" vertical="center"/>
    </xf>
    <xf numFmtId="175" fontId="24" fillId="4" borderId="6" xfId="23" applyNumberFormat="1" applyFont="1" applyFill="1" applyBorder="1" applyAlignment="1">
      <alignment horizontal="right" vertical="center"/>
    </xf>
    <xf numFmtId="170" fontId="24" fillId="4" borderId="0" xfId="14" applyNumberFormat="1" applyFont="1" applyFill="1" applyAlignment="1">
      <alignment vertical="center"/>
    </xf>
    <xf numFmtId="0" fontId="24" fillId="4" borderId="11" xfId="14" applyFont="1" applyFill="1" applyBorder="1"/>
    <xf numFmtId="170" fontId="24" fillId="4" borderId="11" xfId="14" applyNumberFormat="1" applyFont="1" applyFill="1" applyBorder="1" applyAlignment="1">
      <alignment horizontal="right" vertical="center"/>
    </xf>
    <xf numFmtId="0" fontId="23" fillId="4" borderId="19" xfId="17" applyFont="1" applyFill="1" applyBorder="1" applyAlignment="1">
      <alignment horizontal="left" vertical="center" indent="1"/>
    </xf>
    <xf numFmtId="169" fontId="23" fillId="9" borderId="19" xfId="5" applyNumberFormat="1" applyFont="1" applyFill="1" applyBorder="1" applyAlignment="1">
      <alignment vertical="center"/>
    </xf>
    <xf numFmtId="173" fontId="23" fillId="4" borderId="19" xfId="17" applyNumberFormat="1" applyFont="1" applyFill="1" applyBorder="1" applyAlignment="1">
      <alignment horizontal="right" vertical="center"/>
    </xf>
    <xf numFmtId="175" fontId="23" fillId="4" borderId="19" xfId="23" applyNumberFormat="1" applyFont="1" applyFill="1" applyBorder="1" applyAlignment="1">
      <alignment horizontal="right" vertical="center"/>
    </xf>
    <xf numFmtId="0" fontId="24" fillId="4" borderId="14" xfId="14" applyFont="1" applyFill="1" applyBorder="1"/>
    <xf numFmtId="170" fontId="24" fillId="4" borderId="14" xfId="14" applyNumberFormat="1" applyFont="1" applyFill="1" applyBorder="1" applyAlignment="1">
      <alignment horizontal="right" vertical="center"/>
    </xf>
    <xf numFmtId="175" fontId="24" fillId="4" borderId="14" xfId="23" applyNumberFormat="1" applyFont="1" applyFill="1" applyBorder="1" applyAlignment="1">
      <alignment horizontal="right" vertical="center"/>
    </xf>
    <xf numFmtId="0" fontId="31" fillId="4" borderId="11" xfId="14" applyFont="1" applyFill="1" applyBorder="1"/>
    <xf numFmtId="0" fontId="32" fillId="4" borderId="2" xfId="14" applyFont="1" applyFill="1" applyBorder="1"/>
    <xf numFmtId="0" fontId="23" fillId="4" borderId="9" xfId="17" applyFont="1" applyFill="1" applyBorder="1" applyAlignment="1">
      <alignment horizontal="left" vertical="center" wrapText="1" indent="1"/>
    </xf>
    <xf numFmtId="183" fontId="23" fillId="4" borderId="0" xfId="12" applyNumberFormat="1" applyFont="1" applyFill="1"/>
    <xf numFmtId="172" fontId="23" fillId="0" borderId="0" xfId="28" applyNumberFormat="1" applyFont="1" applyBorder="1" applyAlignment="1">
      <alignment vertical="center"/>
    </xf>
    <xf numFmtId="17" fontId="26" fillId="10" borderId="20" xfId="0" applyNumberFormat="1" applyFont="1" applyFill="1" applyBorder="1" applyAlignment="1">
      <alignment horizontal="center" vertical="center" wrapText="1"/>
    </xf>
    <xf numFmtId="17" fontId="24" fillId="4" borderId="20" xfId="0" applyNumberFormat="1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172" fontId="23" fillId="4" borderId="0" xfId="28" applyNumberFormat="1" applyFont="1" applyFill="1" applyBorder="1" applyAlignment="1">
      <alignment vertical="center"/>
    </xf>
    <xf numFmtId="0" fontId="24" fillId="4" borderId="11" xfId="12" applyFont="1" applyFill="1" applyBorder="1" applyAlignment="1">
      <alignment horizontal="center" vertical="center" wrapText="1"/>
    </xf>
    <xf numFmtId="17" fontId="26" fillId="4" borderId="11" xfId="14" applyNumberFormat="1" applyFont="1" applyFill="1" applyBorder="1" applyAlignment="1">
      <alignment horizontal="center" vertical="center"/>
    </xf>
    <xf numFmtId="17" fontId="24" fillId="4" borderId="11" xfId="14" applyNumberFormat="1" applyFont="1" applyFill="1" applyBorder="1" applyAlignment="1">
      <alignment horizontal="center" vertical="center"/>
    </xf>
    <xf numFmtId="167" fontId="24" fillId="4" borderId="11" xfId="14" applyNumberFormat="1" applyFont="1" applyFill="1" applyBorder="1" applyAlignment="1">
      <alignment horizontal="center" vertical="center"/>
    </xf>
    <xf numFmtId="0" fontId="23" fillId="0" borderId="0" xfId="12" applyFont="1" applyAlignment="1">
      <alignment vertical="center"/>
    </xf>
    <xf numFmtId="0" fontId="24" fillId="0" borderId="14" xfId="14" applyFont="1" applyBorder="1" applyAlignment="1">
      <alignment vertical="center"/>
    </xf>
    <xf numFmtId="173" fontId="23" fillId="4" borderId="14" xfId="10" applyNumberFormat="1" applyFont="1" applyFill="1" applyBorder="1" applyAlignment="1">
      <alignment vertical="center"/>
    </xf>
    <xf numFmtId="173" fontId="23" fillId="0" borderId="14" xfId="20" applyNumberFormat="1" applyFont="1" applyFill="1" applyBorder="1" applyAlignment="1">
      <alignment vertical="center"/>
    </xf>
    <xf numFmtId="175" fontId="23" fillId="0" borderId="14" xfId="28" applyNumberFormat="1" applyFont="1" applyFill="1" applyBorder="1" applyAlignment="1">
      <alignment vertical="center"/>
    </xf>
    <xf numFmtId="0" fontId="23" fillId="4" borderId="0" xfId="12" applyFont="1" applyFill="1" applyAlignment="1">
      <alignment vertical="center"/>
    </xf>
    <xf numFmtId="17" fontId="26" fillId="10" borderId="11" xfId="0" applyNumberFormat="1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32" fillId="4" borderId="3" xfId="14" applyFont="1" applyFill="1" applyBorder="1" applyAlignment="1">
      <alignment horizontal="left" vertical="center" indent="2"/>
    </xf>
    <xf numFmtId="17" fontId="24" fillId="4" borderId="0" xfId="14" quotePrefix="1" applyNumberFormat="1" applyFont="1" applyFill="1" applyAlignment="1">
      <alignment horizontal="center" vertical="center"/>
    </xf>
    <xf numFmtId="0" fontId="24" fillId="4" borderId="8" xfId="14" applyFont="1" applyFill="1" applyBorder="1"/>
    <xf numFmtId="0" fontId="23" fillId="4" borderId="8" xfId="14" applyFont="1" applyFill="1" applyBorder="1" applyAlignment="1">
      <alignment vertical="center"/>
    </xf>
    <xf numFmtId="0" fontId="23" fillId="4" borderId="8" xfId="14" applyFont="1" applyFill="1" applyBorder="1" applyAlignment="1">
      <alignment horizontal="center" vertical="center"/>
    </xf>
    <xf numFmtId="185" fontId="23" fillId="9" borderId="8" xfId="27" applyNumberFormat="1" applyFont="1" applyFill="1" applyBorder="1" applyAlignment="1">
      <alignment vertical="center"/>
    </xf>
    <xf numFmtId="185" fontId="23" fillId="4" borderId="8" xfId="27" applyNumberFormat="1" applyFont="1" applyFill="1" applyBorder="1" applyAlignment="1">
      <alignment vertical="center"/>
    </xf>
    <xf numFmtId="176" fontId="23" fillId="4" borderId="8" xfId="14" applyNumberFormat="1" applyFont="1" applyFill="1" applyBorder="1" applyAlignment="1">
      <alignment vertical="center"/>
    </xf>
    <xf numFmtId="176" fontId="23" fillId="4" borderId="0" xfId="14" applyNumberFormat="1" applyFont="1" applyFill="1" applyAlignment="1">
      <alignment vertical="center"/>
    </xf>
    <xf numFmtId="0" fontId="23" fillId="4" borderId="0" xfId="14" applyFont="1" applyFill="1" applyAlignment="1">
      <alignment horizontal="center" vertical="center"/>
    </xf>
    <xf numFmtId="185" fontId="23" fillId="9" borderId="0" xfId="27" applyNumberFormat="1" applyFont="1" applyFill="1" applyBorder="1" applyAlignment="1">
      <alignment vertical="center"/>
    </xf>
    <xf numFmtId="185" fontId="23" fillId="4" borderId="0" xfId="27" applyNumberFormat="1" applyFont="1" applyFill="1" applyBorder="1" applyAlignment="1">
      <alignment vertical="center"/>
    </xf>
    <xf numFmtId="175" fontId="23" fillId="4" borderId="0" xfId="23" applyNumberFormat="1" applyFont="1" applyFill="1" applyBorder="1" applyAlignment="1">
      <alignment horizontal="right" vertical="center"/>
    </xf>
    <xf numFmtId="0" fontId="23" fillId="4" borderId="2" xfId="14" applyFont="1" applyFill="1" applyBorder="1"/>
    <xf numFmtId="0" fontId="23" fillId="4" borderId="2" xfId="14" applyFont="1" applyFill="1" applyBorder="1" applyAlignment="1">
      <alignment horizontal="center" vertical="center"/>
    </xf>
    <xf numFmtId="184" fontId="23" fillId="9" borderId="2" xfId="4" applyNumberFormat="1" applyFont="1" applyFill="1" applyBorder="1" applyAlignment="1">
      <alignment vertical="center"/>
    </xf>
    <xf numFmtId="184" fontId="23" fillId="4" borderId="2" xfId="4" applyNumberFormat="1" applyFont="1" applyFill="1" applyBorder="1" applyAlignment="1">
      <alignment vertical="center"/>
    </xf>
    <xf numFmtId="166" fontId="23" fillId="4" borderId="2" xfId="4" applyNumberFormat="1" applyFont="1" applyFill="1" applyBorder="1" applyAlignment="1">
      <alignment vertical="center"/>
    </xf>
    <xf numFmtId="166" fontId="23" fillId="4" borderId="0" xfId="4" applyNumberFormat="1" applyFont="1" applyFill="1" applyBorder="1" applyAlignment="1">
      <alignment vertical="center"/>
    </xf>
    <xf numFmtId="184" fontId="23" fillId="4" borderId="0" xfId="14" applyNumberFormat="1" applyFont="1" applyFill="1"/>
    <xf numFmtId="2" fontId="23" fillId="4" borderId="8" xfId="14" applyNumberFormat="1" applyFont="1" applyFill="1" applyBorder="1" applyAlignment="1">
      <alignment vertical="center"/>
    </xf>
    <xf numFmtId="167" fontId="23" fillId="9" borderId="0" xfId="22" applyNumberFormat="1" applyFont="1" applyFill="1" applyBorder="1" applyAlignment="1">
      <alignment vertical="center"/>
    </xf>
    <xf numFmtId="175" fontId="23" fillId="4" borderId="0" xfId="22" applyNumberFormat="1" applyFont="1" applyFill="1" applyBorder="1" applyAlignment="1">
      <alignment vertical="center"/>
    </xf>
    <xf numFmtId="43" fontId="23" fillId="9" borderId="2" xfId="14" applyNumberFormat="1" applyFont="1" applyFill="1" applyBorder="1" applyAlignment="1">
      <alignment vertical="center"/>
    </xf>
    <xf numFmtId="0" fontId="23" fillId="4" borderId="7" xfId="14" applyFont="1" applyFill="1" applyBorder="1"/>
    <xf numFmtId="0" fontId="23" fillId="4" borderId="12" xfId="14" applyFont="1" applyFill="1" applyBorder="1"/>
    <xf numFmtId="38" fontId="29" fillId="0" borderId="0" xfId="12" applyNumberFormat="1" applyFont="1"/>
    <xf numFmtId="0" fontId="24" fillId="4" borderId="0" xfId="14" applyFont="1" applyFill="1" applyAlignment="1">
      <alignment horizontal="center"/>
    </xf>
    <xf numFmtId="0" fontId="24" fillId="4" borderId="0" xfId="14" applyFont="1" applyFill="1" applyAlignment="1">
      <alignment horizontal="left" vertical="center" wrapText="1"/>
    </xf>
    <xf numFmtId="0" fontId="23" fillId="4" borderId="5" xfId="14" applyFont="1" applyFill="1" applyBorder="1"/>
    <xf numFmtId="173" fontId="23" fillId="4" borderId="0" xfId="0" applyNumberFormat="1" applyFont="1" applyFill="1" applyAlignment="1" applyProtection="1">
      <alignment vertical="center"/>
      <protection locked="0"/>
    </xf>
    <xf numFmtId="173" fontId="23" fillId="4" borderId="14" xfId="0" applyNumberFormat="1" applyFont="1" applyFill="1" applyBorder="1" applyAlignment="1" applyProtection="1">
      <alignment vertical="center"/>
      <protection locked="0"/>
    </xf>
    <xf numFmtId="173" fontId="23" fillId="4" borderId="14" xfId="0" applyNumberFormat="1" applyFont="1" applyFill="1" applyBorder="1" applyAlignment="1" applyProtection="1">
      <alignment horizontal="right" vertical="center"/>
      <protection locked="0"/>
    </xf>
    <xf numFmtId="173" fontId="24" fillId="4" borderId="0" xfId="0" applyNumberFormat="1" applyFont="1" applyFill="1" applyAlignment="1" applyProtection="1">
      <alignment vertical="center"/>
      <protection locked="0"/>
    </xf>
    <xf numFmtId="0" fontId="23" fillId="0" borderId="0" xfId="0" applyFont="1"/>
    <xf numFmtId="0" fontId="24" fillId="4" borderId="0" xfId="12" applyFont="1" applyFill="1" applyAlignment="1">
      <alignment horizontal="center" vertical="center" wrapText="1"/>
    </xf>
    <xf numFmtId="9" fontId="23" fillId="9" borderId="2" xfId="22" applyFont="1" applyFill="1" applyBorder="1" applyAlignment="1">
      <alignment vertical="center"/>
    </xf>
    <xf numFmtId="9" fontId="23" fillId="4" borderId="2" xfId="22" applyFont="1" applyFill="1" applyBorder="1" applyAlignment="1">
      <alignment vertical="center"/>
    </xf>
    <xf numFmtId="0" fontId="34" fillId="0" borderId="0" xfId="0" applyFont="1" applyAlignment="1">
      <alignment vertical="top" wrapText="1"/>
    </xf>
    <xf numFmtId="0" fontId="35" fillId="0" borderId="0" xfId="0" applyFont="1"/>
    <xf numFmtId="0" fontId="24" fillId="3" borderId="0" xfId="0" applyFont="1" applyFill="1"/>
    <xf numFmtId="49" fontId="24" fillId="4" borderId="0" xfId="14" applyNumberFormat="1" applyFont="1" applyFill="1" applyAlignment="1">
      <alignment horizontal="center" vertical="center" wrapText="1"/>
    </xf>
    <xf numFmtId="0" fontId="24" fillId="4" borderId="21" xfId="14" applyFont="1" applyFill="1" applyBorder="1" applyAlignment="1">
      <alignment vertical="center"/>
    </xf>
    <xf numFmtId="170" fontId="24" fillId="9" borderId="21" xfId="4" applyNumberFormat="1" applyFont="1" applyFill="1" applyBorder="1" applyAlignment="1">
      <alignment horizontal="right" vertical="center"/>
    </xf>
    <xf numFmtId="170" fontId="24" fillId="4" borderId="21" xfId="4" applyNumberFormat="1" applyFont="1" applyFill="1" applyBorder="1" applyAlignment="1">
      <alignment horizontal="right" vertical="center"/>
    </xf>
    <xf numFmtId="170" fontId="24" fillId="4" borderId="0" xfId="4" applyNumberFormat="1" applyFont="1" applyFill="1" applyBorder="1" applyAlignment="1">
      <alignment horizontal="right" vertical="center"/>
    </xf>
    <xf numFmtId="175" fontId="24" fillId="4" borderId="21" xfId="22" applyNumberFormat="1" applyFont="1" applyFill="1" applyBorder="1" applyAlignment="1">
      <alignment horizontal="right" vertical="center"/>
    </xf>
    <xf numFmtId="170" fontId="23" fillId="9" borderId="2" xfId="4" applyNumberFormat="1" applyFont="1" applyFill="1" applyBorder="1" applyAlignment="1">
      <alignment horizontal="right" vertical="center"/>
    </xf>
    <xf numFmtId="170" fontId="23" fillId="4" borderId="2" xfId="4" applyNumberFormat="1" applyFont="1" applyFill="1" applyBorder="1" applyAlignment="1">
      <alignment horizontal="right" vertical="center"/>
    </xf>
    <xf numFmtId="170" fontId="23" fillId="4" borderId="0" xfId="4" applyNumberFormat="1" applyFont="1" applyFill="1" applyBorder="1" applyAlignment="1">
      <alignment horizontal="right" vertical="center"/>
    </xf>
    <xf numFmtId="175" fontId="23" fillId="4" borderId="2" xfId="4" applyNumberFormat="1" applyFont="1" applyFill="1" applyBorder="1" applyAlignment="1">
      <alignment horizontal="right" vertical="center"/>
    </xf>
    <xf numFmtId="170" fontId="23" fillId="9" borderId="3" xfId="4" applyNumberFormat="1" applyFont="1" applyFill="1" applyBorder="1" applyAlignment="1">
      <alignment horizontal="right" vertical="center"/>
    </xf>
    <xf numFmtId="170" fontId="23" fillId="4" borderId="3" xfId="4" applyNumberFormat="1" applyFont="1" applyFill="1" applyBorder="1" applyAlignment="1">
      <alignment horizontal="right" vertical="center"/>
    </xf>
    <xf numFmtId="175" fontId="23" fillId="4" borderId="3" xfId="4" applyNumberFormat="1" applyFont="1" applyFill="1" applyBorder="1" applyAlignment="1">
      <alignment horizontal="right" vertical="center"/>
    </xf>
    <xf numFmtId="170" fontId="23" fillId="9" borderId="8" xfId="4" applyNumberFormat="1" applyFont="1" applyFill="1" applyBorder="1" applyAlignment="1">
      <alignment horizontal="right" vertical="center"/>
    </xf>
    <xf numFmtId="170" fontId="23" fillId="4" borderId="8" xfId="4" applyNumberFormat="1" applyFont="1" applyFill="1" applyBorder="1" applyAlignment="1">
      <alignment horizontal="right" vertical="center"/>
    </xf>
    <xf numFmtId="175" fontId="23" fillId="4" borderId="8" xfId="4" applyNumberFormat="1" applyFont="1" applyFill="1" applyBorder="1" applyAlignment="1">
      <alignment horizontal="right" vertical="center"/>
    </xf>
    <xf numFmtId="175" fontId="24" fillId="4" borderId="21" xfId="4" applyNumberFormat="1" applyFont="1" applyFill="1" applyBorder="1" applyAlignment="1">
      <alignment horizontal="right" vertical="center"/>
    </xf>
    <xf numFmtId="0" fontId="24" fillId="4" borderId="8" xfId="14" applyFont="1" applyFill="1" applyBorder="1" applyAlignment="1">
      <alignment vertical="center"/>
    </xf>
    <xf numFmtId="170" fontId="24" fillId="9" borderId="8" xfId="4" applyNumberFormat="1" applyFont="1" applyFill="1" applyBorder="1" applyAlignment="1">
      <alignment horizontal="right" vertical="center"/>
    </xf>
    <xf numFmtId="170" fontId="24" fillId="4" borderId="8" xfId="4" applyNumberFormat="1" applyFont="1" applyFill="1" applyBorder="1" applyAlignment="1">
      <alignment horizontal="right" vertical="center"/>
    </xf>
    <xf numFmtId="175" fontId="24" fillId="4" borderId="8" xfId="4" applyNumberFormat="1" applyFont="1" applyFill="1" applyBorder="1" applyAlignment="1">
      <alignment horizontal="right" vertical="center"/>
    </xf>
    <xf numFmtId="173" fontId="24" fillId="9" borderId="2" xfId="17" applyNumberFormat="1" applyFont="1" applyFill="1" applyBorder="1" applyAlignment="1">
      <alignment horizontal="right" vertical="center"/>
    </xf>
    <xf numFmtId="167" fontId="24" fillId="9" borderId="2" xfId="22" applyNumberFormat="1" applyFont="1" applyFill="1" applyBorder="1" applyAlignment="1">
      <alignment horizontal="right" vertical="center"/>
    </xf>
    <xf numFmtId="167" fontId="24" fillId="4" borderId="2" xfId="22" applyNumberFormat="1" applyFont="1" applyFill="1" applyBorder="1" applyAlignment="1">
      <alignment horizontal="right" vertical="center"/>
    </xf>
    <xf numFmtId="9" fontId="24" fillId="4" borderId="0" xfId="22" applyFont="1" applyFill="1" applyBorder="1" applyAlignment="1">
      <alignment horizontal="right" vertical="center"/>
    </xf>
    <xf numFmtId="175" fontId="24" fillId="4" borderId="2" xfId="22" applyNumberFormat="1" applyFont="1" applyFill="1" applyBorder="1" applyAlignment="1">
      <alignment horizontal="right" vertical="center"/>
    </xf>
    <xf numFmtId="175" fontId="24" fillId="4" borderId="2" xfId="17" applyNumberFormat="1" applyFont="1" applyFill="1" applyBorder="1" applyAlignment="1">
      <alignment horizontal="right" vertical="center"/>
    </xf>
    <xf numFmtId="0" fontId="27" fillId="4" borderId="0" xfId="0" applyFont="1" applyFill="1" applyAlignment="1">
      <alignment horizontal="center" vertical="top" wrapText="1"/>
    </xf>
    <xf numFmtId="10" fontId="27" fillId="4" borderId="0" xfId="22" applyNumberFormat="1" applyFont="1" applyFill="1"/>
    <xf numFmtId="179" fontId="23" fillId="3" borderId="0" xfId="4" applyNumberFormat="1" applyFont="1" applyFill="1" applyBorder="1"/>
    <xf numFmtId="0" fontId="24" fillId="4" borderId="12" xfId="14" applyFont="1" applyFill="1" applyBorder="1" applyAlignment="1">
      <alignment vertical="center"/>
    </xf>
    <xf numFmtId="170" fontId="24" fillId="9" borderId="12" xfId="4" applyNumberFormat="1" applyFont="1" applyFill="1" applyBorder="1" applyAlignment="1">
      <alignment horizontal="right" vertical="center"/>
    </xf>
    <xf numFmtId="170" fontId="24" fillId="4" borderId="12" xfId="4" applyNumberFormat="1" applyFont="1" applyFill="1" applyBorder="1" applyAlignment="1">
      <alignment horizontal="right" vertical="center"/>
    </xf>
    <xf numFmtId="175" fontId="24" fillId="4" borderId="12" xfId="22" applyNumberFormat="1" applyFont="1" applyFill="1" applyBorder="1" applyAlignment="1">
      <alignment horizontal="right" vertical="center"/>
    </xf>
    <xf numFmtId="0" fontId="23" fillId="4" borderId="23" xfId="14" applyFont="1" applyFill="1" applyBorder="1" applyAlignment="1">
      <alignment vertical="center"/>
    </xf>
    <xf numFmtId="170" fontId="23" fillId="9" borderId="23" xfId="4" applyNumberFormat="1" applyFont="1" applyFill="1" applyBorder="1" applyAlignment="1">
      <alignment horizontal="right" vertical="center"/>
    </xf>
    <xf numFmtId="170" fontId="23" fillId="4" borderId="23" xfId="4" applyNumberFormat="1" applyFont="1" applyFill="1" applyBorder="1" applyAlignment="1">
      <alignment horizontal="right" vertical="center"/>
    </xf>
    <xf numFmtId="170" fontId="23" fillId="4" borderId="12" xfId="4" applyNumberFormat="1" applyFont="1" applyFill="1" applyBorder="1" applyAlignment="1">
      <alignment horizontal="right" vertical="center"/>
    </xf>
    <xf numFmtId="175" fontId="23" fillId="4" borderId="23" xfId="4" applyNumberFormat="1" applyFont="1" applyFill="1" applyBorder="1" applyAlignment="1">
      <alignment horizontal="right" vertical="center"/>
    </xf>
    <xf numFmtId="175" fontId="24" fillId="4" borderId="12" xfId="4" applyNumberFormat="1" applyFont="1" applyFill="1" applyBorder="1" applyAlignment="1">
      <alignment horizontal="right" vertical="center"/>
    </xf>
    <xf numFmtId="0" fontId="24" fillId="4" borderId="22" xfId="17" applyFont="1" applyFill="1" applyBorder="1" applyAlignment="1">
      <alignment horizontal="left" vertical="center" indent="1"/>
    </xf>
    <xf numFmtId="173" fontId="24" fillId="9" borderId="22" xfId="17" applyNumberFormat="1" applyFont="1" applyFill="1" applyBorder="1" applyAlignment="1">
      <alignment horizontal="right" vertical="center"/>
    </xf>
    <xf numFmtId="167" fontId="24" fillId="9" borderId="22" xfId="22" applyNumberFormat="1" applyFont="1" applyFill="1" applyBorder="1" applyAlignment="1">
      <alignment horizontal="right" vertical="center"/>
    </xf>
    <xf numFmtId="173" fontId="24" fillId="4" borderId="22" xfId="17" applyNumberFormat="1" applyFont="1" applyFill="1" applyBorder="1" applyAlignment="1">
      <alignment horizontal="right" vertical="center"/>
    </xf>
    <xf numFmtId="167" fontId="24" fillId="4" borderId="22" xfId="22" applyNumberFormat="1" applyFont="1" applyFill="1" applyBorder="1" applyAlignment="1">
      <alignment horizontal="right" vertical="center"/>
    </xf>
    <xf numFmtId="175" fontId="24" fillId="4" borderId="22" xfId="22" applyNumberFormat="1" applyFont="1" applyFill="1" applyBorder="1" applyAlignment="1">
      <alignment horizontal="right" vertical="center"/>
    </xf>
    <xf numFmtId="175" fontId="24" fillId="4" borderId="22" xfId="17" applyNumberFormat="1" applyFont="1" applyFill="1" applyBorder="1" applyAlignment="1">
      <alignment horizontal="right" vertical="center"/>
    </xf>
    <xf numFmtId="0" fontId="24" fillId="4" borderId="12" xfId="12" applyFont="1" applyFill="1" applyBorder="1" applyAlignment="1">
      <alignment horizontal="center" vertical="center" wrapText="1"/>
    </xf>
    <xf numFmtId="17" fontId="24" fillId="4" borderId="12" xfId="14" applyNumberFormat="1" applyFont="1" applyFill="1" applyBorder="1" applyAlignment="1">
      <alignment horizontal="center" vertical="center"/>
    </xf>
    <xf numFmtId="17" fontId="26" fillId="10" borderId="21" xfId="14" applyNumberFormat="1" applyFont="1" applyFill="1" applyBorder="1" applyAlignment="1">
      <alignment horizontal="center" vertical="center"/>
    </xf>
    <xf numFmtId="17" fontId="24" fillId="4" borderId="21" xfId="14" applyNumberFormat="1" applyFont="1" applyFill="1" applyBorder="1" applyAlignment="1">
      <alignment horizontal="center" vertical="center"/>
    </xf>
    <xf numFmtId="167" fontId="24" fillId="4" borderId="21" xfId="14" applyNumberFormat="1" applyFont="1" applyFill="1" applyBorder="1" applyAlignment="1">
      <alignment horizontal="center" vertical="center" wrapText="1"/>
    </xf>
    <xf numFmtId="0" fontId="24" fillId="4" borderId="21" xfId="12" applyFont="1" applyFill="1" applyBorder="1" applyAlignment="1">
      <alignment horizontal="center" vertical="center" wrapText="1"/>
    </xf>
    <xf numFmtId="177" fontId="23" fillId="0" borderId="0" xfId="12" applyNumberFormat="1" applyFont="1" applyAlignment="1">
      <alignment vertical="center"/>
    </xf>
    <xf numFmtId="0" fontId="24" fillId="0" borderId="0" xfId="12" applyFont="1" applyAlignment="1">
      <alignment vertical="center"/>
    </xf>
    <xf numFmtId="175" fontId="24" fillId="4" borderId="21" xfId="23" applyNumberFormat="1" applyFont="1" applyFill="1" applyBorder="1" applyAlignment="1">
      <alignment horizontal="right" vertical="center"/>
    </xf>
    <xf numFmtId="173" fontId="24" fillId="9" borderId="21" xfId="17" applyNumberFormat="1" applyFont="1" applyFill="1" applyBorder="1" applyAlignment="1">
      <alignment horizontal="right" vertical="center"/>
    </xf>
    <xf numFmtId="173" fontId="24" fillId="4" borderId="21" xfId="17" applyNumberFormat="1" applyFont="1" applyFill="1" applyBorder="1" applyAlignment="1">
      <alignment horizontal="right" vertical="center"/>
    </xf>
    <xf numFmtId="177" fontId="24" fillId="0" borderId="0" xfId="12" applyNumberFormat="1" applyFont="1" applyAlignment="1">
      <alignment vertical="center"/>
    </xf>
    <xf numFmtId="180" fontId="23" fillId="0" borderId="0" xfId="12" applyNumberFormat="1" applyFont="1"/>
    <xf numFmtId="173" fontId="23" fillId="9" borderId="2" xfId="17" applyNumberFormat="1" applyFont="1" applyFill="1" applyBorder="1" applyAlignment="1">
      <alignment horizontal="right" vertical="center"/>
    </xf>
    <xf numFmtId="173" fontId="23" fillId="9" borderId="3" xfId="17" applyNumberFormat="1" applyFont="1" applyFill="1" applyBorder="1" applyAlignment="1">
      <alignment horizontal="right" vertical="center"/>
    </xf>
    <xf numFmtId="167" fontId="23" fillId="0" borderId="0" xfId="22" applyNumberFormat="1" applyFont="1"/>
    <xf numFmtId="177" fontId="23" fillId="0" borderId="0" xfId="12" applyNumberFormat="1" applyFont="1"/>
    <xf numFmtId="167" fontId="23" fillId="0" borderId="0" xfId="12" applyNumberFormat="1" applyFont="1"/>
    <xf numFmtId="167" fontId="24" fillId="0" borderId="0" xfId="22" applyNumberFormat="1" applyFont="1" applyAlignment="1">
      <alignment vertical="center"/>
    </xf>
    <xf numFmtId="181" fontId="23" fillId="0" borderId="0" xfId="12" applyNumberFormat="1" applyFont="1"/>
    <xf numFmtId="173" fontId="24" fillId="0" borderId="0" xfId="12" applyNumberFormat="1" applyFont="1" applyAlignment="1">
      <alignment vertical="center"/>
    </xf>
    <xf numFmtId="169" fontId="32" fillId="9" borderId="3" xfId="5" applyNumberFormat="1" applyFont="1" applyFill="1" applyBorder="1" applyAlignment="1">
      <alignment vertical="center"/>
    </xf>
    <xf numFmtId="173" fontId="32" fillId="4" borderId="3" xfId="17" applyNumberFormat="1" applyFont="1" applyFill="1" applyBorder="1" applyAlignment="1">
      <alignment horizontal="right" vertical="center"/>
    </xf>
    <xf numFmtId="175" fontId="32" fillId="4" borderId="3" xfId="23" applyNumberFormat="1" applyFont="1" applyFill="1" applyBorder="1" applyAlignment="1">
      <alignment horizontal="right" vertical="center"/>
    </xf>
    <xf numFmtId="17" fontId="26" fillId="10" borderId="9" xfId="0" quotePrefix="1" applyNumberFormat="1" applyFont="1" applyFill="1" applyBorder="1" applyAlignment="1">
      <alignment horizontal="center" vertical="center" wrapText="1"/>
    </xf>
    <xf numFmtId="17" fontId="24" fillId="4" borderId="9" xfId="0" quotePrefix="1" applyNumberFormat="1" applyFont="1" applyFill="1" applyBorder="1" applyAlignment="1">
      <alignment horizontal="center" vertical="center" wrapText="1"/>
    </xf>
    <xf numFmtId="17" fontId="24" fillId="4" borderId="20" xfId="0" quotePrefix="1" applyNumberFormat="1" applyFont="1" applyFill="1" applyBorder="1" applyAlignment="1">
      <alignment horizontal="center" vertical="center" wrapText="1"/>
    </xf>
    <xf numFmtId="176" fontId="23" fillId="4" borderId="2" xfId="14" applyNumberFormat="1" applyFont="1" applyFill="1" applyBorder="1" applyAlignment="1">
      <alignment vertical="center"/>
    </xf>
    <xf numFmtId="175" fontId="23" fillId="9" borderId="8" xfId="14" applyNumberFormat="1" applyFont="1" applyFill="1" applyBorder="1" applyAlignment="1">
      <alignment vertical="center"/>
    </xf>
    <xf numFmtId="175" fontId="23" fillId="4" borderId="8" xfId="14" applyNumberFormat="1" applyFont="1" applyFill="1" applyBorder="1" applyAlignment="1">
      <alignment vertical="center"/>
    </xf>
    <xf numFmtId="175" fontId="23" fillId="4" borderId="0" xfId="14" applyNumberFormat="1" applyFont="1" applyFill="1" applyAlignment="1">
      <alignment vertical="center"/>
    </xf>
    <xf numFmtId="175" fontId="23" fillId="9" borderId="0" xfId="14" applyNumberFormat="1" applyFont="1" applyFill="1" applyAlignment="1">
      <alignment vertical="center"/>
    </xf>
    <xf numFmtId="175" fontId="23" fillId="9" borderId="2" xfId="14" applyNumberFormat="1" applyFont="1" applyFill="1" applyBorder="1" applyAlignment="1">
      <alignment vertical="center"/>
    </xf>
    <xf numFmtId="175" fontId="23" fillId="4" borderId="2" xfId="14" applyNumberFormat="1" applyFont="1" applyFill="1" applyBorder="1" applyAlignment="1">
      <alignment vertical="center"/>
    </xf>
    <xf numFmtId="3" fontId="23" fillId="4" borderId="0" xfId="14" applyNumberFormat="1" applyFont="1" applyFill="1"/>
    <xf numFmtId="175" fontId="23" fillId="4" borderId="14" xfId="22" applyNumberFormat="1" applyFont="1" applyFill="1" applyBorder="1" applyAlignment="1">
      <alignment horizontal="right" vertical="center"/>
    </xf>
    <xf numFmtId="175" fontId="23" fillId="4" borderId="14" xfId="17" applyNumberFormat="1" applyFont="1" applyFill="1" applyBorder="1" applyAlignment="1">
      <alignment horizontal="right" vertical="center"/>
    </xf>
    <xf numFmtId="175" fontId="24" fillId="4" borderId="11" xfId="17" applyNumberFormat="1" applyFont="1" applyFill="1" applyBorder="1" applyAlignment="1">
      <alignment horizontal="right" vertical="center"/>
    </xf>
    <xf numFmtId="175" fontId="24" fillId="4" borderId="11" xfId="22" applyNumberFormat="1" applyFont="1" applyFill="1" applyBorder="1" applyAlignment="1">
      <alignment horizontal="right" vertical="center"/>
    </xf>
    <xf numFmtId="175" fontId="23" fillId="4" borderId="2" xfId="17" applyNumberFormat="1" applyFont="1" applyFill="1" applyBorder="1" applyAlignment="1">
      <alignment horizontal="right" vertical="center"/>
    </xf>
    <xf numFmtId="175" fontId="23" fillId="4" borderId="3" xfId="22" applyNumberFormat="1" applyFont="1" applyFill="1" applyBorder="1" applyAlignment="1">
      <alignment horizontal="right" vertical="center"/>
    </xf>
    <xf numFmtId="175" fontId="23" fillId="4" borderId="3" xfId="17" applyNumberFormat="1" applyFont="1" applyFill="1" applyBorder="1" applyAlignment="1">
      <alignment horizontal="right" vertical="center"/>
    </xf>
    <xf numFmtId="175" fontId="23" fillId="4" borderId="2" xfId="22" applyNumberFormat="1" applyFont="1" applyFill="1" applyBorder="1" applyAlignment="1">
      <alignment horizontal="right" vertical="center"/>
    </xf>
    <xf numFmtId="178" fontId="38" fillId="4" borderId="2" xfId="14" applyNumberFormat="1" applyFont="1" applyFill="1" applyBorder="1" applyAlignment="1">
      <alignment horizontal="right" vertical="center"/>
    </xf>
    <xf numFmtId="175" fontId="38" fillId="4" borderId="0" xfId="22" applyNumberFormat="1" applyFont="1" applyFill="1" applyBorder="1" applyAlignment="1">
      <alignment vertical="center"/>
    </xf>
    <xf numFmtId="175" fontId="38" fillId="4" borderId="2" xfId="22" applyNumberFormat="1" applyFont="1" applyFill="1" applyBorder="1" applyAlignment="1">
      <alignment vertical="center"/>
    </xf>
    <xf numFmtId="178" fontId="23" fillId="4" borderId="2" xfId="4" applyNumberFormat="1" applyFont="1" applyFill="1" applyBorder="1" applyAlignment="1">
      <alignment horizontal="right" vertical="center"/>
    </xf>
    <xf numFmtId="178" fontId="23" fillId="4" borderId="0" xfId="14" applyNumberFormat="1" applyFont="1" applyFill="1" applyAlignment="1">
      <alignment horizontal="right" vertical="center"/>
    </xf>
    <xf numFmtId="178" fontId="23" fillId="4" borderId="2" xfId="14" applyNumberFormat="1" applyFont="1" applyFill="1" applyBorder="1" applyAlignment="1">
      <alignment horizontal="right" vertical="center"/>
    </xf>
    <xf numFmtId="178" fontId="23" fillId="4" borderId="8" xfId="14" applyNumberFormat="1" applyFont="1" applyFill="1" applyBorder="1" applyAlignment="1">
      <alignment horizontal="right" vertical="center"/>
    </xf>
    <xf numFmtId="169" fontId="23" fillId="4" borderId="2" xfId="4" applyNumberFormat="1" applyFont="1" applyFill="1" applyBorder="1" applyAlignment="1">
      <alignment horizontal="right" vertical="center"/>
    </xf>
    <xf numFmtId="0" fontId="23" fillId="4" borderId="9" xfId="12" applyFont="1" applyFill="1" applyBorder="1"/>
    <xf numFmtId="173" fontId="23" fillId="4" borderId="9" xfId="4" applyNumberFormat="1" applyFont="1" applyFill="1" applyBorder="1"/>
    <xf numFmtId="173" fontId="23" fillId="4" borderId="9" xfId="12" applyNumberFormat="1" applyFont="1" applyFill="1" applyBorder="1"/>
    <xf numFmtId="0" fontId="24" fillId="3" borderId="11" xfId="0" applyFont="1" applyFill="1" applyBorder="1" applyAlignment="1">
      <alignment vertical="center" wrapText="1"/>
    </xf>
    <xf numFmtId="0" fontId="23" fillId="0" borderId="9" xfId="19" applyFont="1" applyBorder="1"/>
    <xf numFmtId="167" fontId="23" fillId="4" borderId="2" xfId="22" applyNumberFormat="1" applyFont="1" applyFill="1" applyBorder="1" applyAlignment="1">
      <alignment vertical="center"/>
    </xf>
    <xf numFmtId="0" fontId="27" fillId="4" borderId="0" xfId="14" applyFont="1" applyFill="1"/>
    <xf numFmtId="0" fontId="33" fillId="4" borderId="24" xfId="14" applyFont="1" applyFill="1" applyBorder="1"/>
    <xf numFmtId="0" fontId="23" fillId="4" borderId="24" xfId="14" applyFont="1" applyFill="1" applyBorder="1"/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4" fillId="4" borderId="11" xfId="14" applyFont="1" applyFill="1" applyBorder="1" applyAlignment="1">
      <alignment horizontal="center" vertical="center"/>
    </xf>
    <xf numFmtId="0" fontId="24" fillId="4" borderId="11" xfId="19" applyFont="1" applyFill="1" applyBorder="1" applyAlignment="1">
      <alignment horizontal="center" vertical="center"/>
    </xf>
    <xf numFmtId="14" fontId="24" fillId="4" borderId="0" xfId="14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4" borderId="12" xfId="14" applyFont="1" applyFill="1" applyBorder="1" applyAlignment="1">
      <alignment horizontal="center" vertical="center"/>
    </xf>
    <xf numFmtId="14" fontId="24" fillId="4" borderId="12" xfId="14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3" fillId="0" borderId="0" xfId="17" applyFont="1" applyAlignment="1">
      <alignment horizontal="left" vertical="center" wrapText="1"/>
    </xf>
    <xf numFmtId="0" fontId="22" fillId="8" borderId="3" xfId="0" applyFont="1" applyFill="1" applyBorder="1" applyAlignment="1">
      <alignment horizontal="center"/>
    </xf>
    <xf numFmtId="0" fontId="24" fillId="4" borderId="0" xfId="14" applyFont="1" applyFill="1" applyAlignment="1">
      <alignment horizontal="center" wrapText="1"/>
    </xf>
    <xf numFmtId="0" fontId="24" fillId="4" borderId="0" xfId="14" applyFont="1" applyFill="1" applyAlignment="1">
      <alignment horizontal="center"/>
    </xf>
    <xf numFmtId="17" fontId="26" fillId="10" borderId="15" xfId="0" applyNumberFormat="1" applyFont="1" applyFill="1" applyBorder="1" applyAlignment="1">
      <alignment horizontal="center" vertical="center" wrapText="1"/>
    </xf>
    <xf numFmtId="17" fontId="26" fillId="10" borderId="16" xfId="0" applyNumberFormat="1" applyFont="1" applyFill="1" applyBorder="1" applyAlignment="1">
      <alignment horizontal="center" vertical="center" wrapText="1"/>
    </xf>
    <xf numFmtId="17" fontId="24" fillId="4" borderId="11" xfId="14" applyNumberFormat="1" applyFont="1" applyFill="1" applyBorder="1" applyAlignment="1">
      <alignment horizontal="center" vertical="center"/>
    </xf>
    <xf numFmtId="0" fontId="21" fillId="6" borderId="0" xfId="14" applyFont="1" applyFill="1" applyAlignment="1">
      <alignment horizontal="center" wrapText="1"/>
    </xf>
    <xf numFmtId="0" fontId="21" fillId="6" borderId="4" xfId="14" applyFont="1" applyFill="1" applyBorder="1" applyAlignment="1">
      <alignment horizontal="center"/>
    </xf>
    <xf numFmtId="0" fontId="24" fillId="4" borderId="9" xfId="14" applyFont="1" applyFill="1" applyBorder="1" applyAlignment="1">
      <alignment horizontal="center" wrapText="1"/>
    </xf>
    <xf numFmtId="0" fontId="24" fillId="4" borderId="9" xfId="14" applyFont="1" applyFill="1" applyBorder="1" applyAlignment="1">
      <alignment horizontal="center"/>
    </xf>
    <xf numFmtId="0" fontId="24" fillId="4" borderId="11" xfId="14" applyFont="1" applyFill="1" applyBorder="1" applyAlignment="1">
      <alignment horizontal="center" vertical="center" wrapText="1"/>
    </xf>
    <xf numFmtId="49" fontId="26" fillId="10" borderId="0" xfId="14" applyNumberFormat="1" applyFont="1" applyFill="1" applyAlignment="1">
      <alignment horizontal="center" vertical="center" wrapText="1"/>
    </xf>
    <xf numFmtId="49" fontId="24" fillId="4" borderId="0" xfId="14" applyNumberFormat="1" applyFont="1" applyFill="1" applyAlignment="1">
      <alignment horizontal="center" vertical="center" wrapText="1"/>
    </xf>
    <xf numFmtId="49" fontId="26" fillId="10" borderId="21" xfId="14" applyNumberFormat="1" applyFont="1" applyFill="1" applyBorder="1" applyAlignment="1">
      <alignment horizontal="center" vertical="center"/>
    </xf>
    <xf numFmtId="17" fontId="26" fillId="10" borderId="21" xfId="14" applyNumberFormat="1" applyFont="1" applyFill="1" applyBorder="1" applyAlignment="1">
      <alignment horizontal="center" vertical="center"/>
    </xf>
    <xf numFmtId="49" fontId="24" fillId="4" borderId="21" xfId="14" applyNumberFormat="1" applyFont="1" applyFill="1" applyBorder="1" applyAlignment="1">
      <alignment horizontal="center" vertical="center"/>
    </xf>
    <xf numFmtId="17" fontId="24" fillId="4" borderId="21" xfId="14" applyNumberFormat="1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top" wrapText="1"/>
    </xf>
    <xf numFmtId="49" fontId="24" fillId="4" borderId="0" xfId="12" applyNumberFormat="1" applyFont="1" applyFill="1" applyAlignment="1">
      <alignment horizontal="center" vertical="center" wrapText="1"/>
    </xf>
    <xf numFmtId="0" fontId="24" fillId="4" borderId="0" xfId="12" applyFont="1" applyFill="1" applyAlignment="1">
      <alignment horizontal="center" vertical="center" wrapText="1"/>
    </xf>
    <xf numFmtId="49" fontId="24" fillId="4" borderId="12" xfId="14" applyNumberFormat="1" applyFont="1" applyFill="1" applyBorder="1" applyAlignment="1">
      <alignment horizontal="center" vertical="center" wrapText="1"/>
    </xf>
    <xf numFmtId="0" fontId="24" fillId="4" borderId="12" xfId="12" applyFont="1" applyFill="1" applyBorder="1" applyAlignment="1">
      <alignment horizontal="center" vertical="center" wrapText="1"/>
    </xf>
    <xf numFmtId="49" fontId="26" fillId="10" borderId="12" xfId="14" applyNumberFormat="1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top" wrapText="1"/>
    </xf>
    <xf numFmtId="0" fontId="27" fillId="4" borderId="0" xfId="0" applyFont="1" applyFill="1" applyAlignment="1">
      <alignment horizontal="left" vertical="top" wrapText="1"/>
    </xf>
  </cellXfs>
  <cellStyles count="29">
    <cellStyle name="60% - akcent 1" xfId="1" xr:uid="{00000000-0005-0000-0000-000000000000}"/>
    <cellStyle name="Comma [0] 2" xfId="2" xr:uid="{00000000-0005-0000-0000-000001000000}"/>
    <cellStyle name="Comma 2" xfId="3" xr:uid="{00000000-0005-0000-0000-000002000000}"/>
    <cellStyle name="Millares" xfId="4" builtinId="3"/>
    <cellStyle name="Millares [0]" xfId="27" builtinId="6"/>
    <cellStyle name="Millares [0] 10" xfId="5" xr:uid="{00000000-0005-0000-0000-000005000000}"/>
    <cellStyle name="Millares [0] 2" xfId="6" xr:uid="{00000000-0005-0000-0000-000006000000}"/>
    <cellStyle name="Millares [0] 2 19" xfId="7" xr:uid="{00000000-0005-0000-0000-000007000000}"/>
    <cellStyle name="Millares [0] 3" xfId="8" xr:uid="{00000000-0005-0000-0000-000008000000}"/>
    <cellStyle name="Millares 14" xfId="9" xr:uid="{00000000-0005-0000-0000-000009000000}"/>
    <cellStyle name="Millares 2" xfId="10" xr:uid="{00000000-0005-0000-0000-00000A000000}"/>
    <cellStyle name="No-definido" xfId="11" xr:uid="{00000000-0005-0000-0000-00000B000000}"/>
    <cellStyle name="Normal" xfId="0" builtinId="0"/>
    <cellStyle name="Normal 10" xfId="12" xr:uid="{00000000-0005-0000-0000-00000D000000}"/>
    <cellStyle name="Normal 17 2" xfId="13" xr:uid="{00000000-0005-0000-0000-00000E000000}"/>
    <cellStyle name="Normal 2" xfId="14" xr:uid="{00000000-0005-0000-0000-00000F000000}"/>
    <cellStyle name="Normal 2 2" xfId="15" xr:uid="{00000000-0005-0000-0000-000010000000}"/>
    <cellStyle name="Normal 2 2 2" xfId="16" xr:uid="{00000000-0005-0000-0000-000011000000}"/>
    <cellStyle name="Normal 3" xfId="17" xr:uid="{00000000-0005-0000-0000-000012000000}"/>
    <cellStyle name="Normal 4" xfId="18" xr:uid="{00000000-0005-0000-0000-000013000000}"/>
    <cellStyle name="Normal_graficos" xfId="19" xr:uid="{00000000-0005-0000-0000-000014000000}"/>
    <cellStyle name="Normal_operacional" xfId="20" xr:uid="{00000000-0005-0000-0000-000015000000}"/>
    <cellStyle name="Percent 2" xfId="21" xr:uid="{00000000-0005-0000-0000-000016000000}"/>
    <cellStyle name="Porcentaje" xfId="22" builtinId="5"/>
    <cellStyle name="Porcentaje 2" xfId="28" xr:uid="{00000000-0005-0000-0000-000018000000}"/>
    <cellStyle name="Porcentual 2" xfId="23" xr:uid="{00000000-0005-0000-0000-000019000000}"/>
    <cellStyle name="Porcentual 2 10" xfId="24" xr:uid="{00000000-0005-0000-0000-00001A000000}"/>
    <cellStyle name="Porcentual 3" xfId="25" xr:uid="{00000000-0005-0000-0000-00001B000000}"/>
    <cellStyle name="Porcentual 3 2" xfId="26" xr:uid="{00000000-0005-0000-0000-00001C000000}"/>
  </cellStyles>
  <dxfs count="0"/>
  <tableStyles count="0" defaultTableStyle="TableStyleMedium2" defaultPivotStyle="PivotStyleMedium9"/>
  <colors>
    <mruColors>
      <color rgb="FFFF6600"/>
      <color rgb="FFEA00AD"/>
      <color rgb="FFFF33CC"/>
      <color rgb="FFEA5F00"/>
      <color rgb="FFFFF5EF"/>
      <color rgb="FFFFBD9F"/>
      <color rgb="FFFF5A0F"/>
      <color rgb="FF328537"/>
      <color rgb="FF157EA3"/>
      <color rgb="FF4174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on Operating Income'!A1"/><Relationship Id="rId13" Type="http://schemas.openxmlformats.org/officeDocument/2006/relationships/hyperlink" Target="#'Gx Physical Data Chile'!A1"/><Relationship Id="rId3" Type="http://schemas.openxmlformats.org/officeDocument/2006/relationships/hyperlink" Target="#'Networks Business'!A1"/><Relationship Id="rId7" Type="http://schemas.openxmlformats.org/officeDocument/2006/relationships/hyperlink" Target="#'EBIT &amp; Others by segment'!A1"/><Relationship Id="rId12" Type="http://schemas.openxmlformats.org/officeDocument/2006/relationships/hyperlink" Target="#'Fixed Assets'!A1"/><Relationship Id="rId17" Type="http://schemas.openxmlformats.org/officeDocument/2006/relationships/hyperlink" Target="#'Int. Rate'!A1"/><Relationship Id="rId2" Type="http://schemas.openxmlformats.org/officeDocument/2006/relationships/hyperlink" Target="#'Gx Business'!A1"/><Relationship Id="rId16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EBITDA!A1"/><Relationship Id="rId11" Type="http://schemas.openxmlformats.org/officeDocument/2006/relationships/hyperlink" Target="#'Cash Flow'!A1"/><Relationship Id="rId5" Type="http://schemas.openxmlformats.org/officeDocument/2006/relationships/hyperlink" Target="#'Enel Chile Results'!A1"/><Relationship Id="rId15" Type="http://schemas.openxmlformats.org/officeDocument/2006/relationships/hyperlink" Target="#'Networks Physical Data Chile'!A1"/><Relationship Id="rId10" Type="http://schemas.openxmlformats.org/officeDocument/2006/relationships/hyperlink" Target="#Ratios!A1"/><Relationship Id="rId4" Type="http://schemas.openxmlformats.org/officeDocument/2006/relationships/hyperlink" Target="#'Energy Sales Revenues'!A1"/><Relationship Id="rId9" Type="http://schemas.openxmlformats.org/officeDocument/2006/relationships/hyperlink" Target="#'Balance Sheet'!A1"/><Relationship Id="rId14" Type="http://schemas.openxmlformats.org/officeDocument/2006/relationships/hyperlink" Target="#'Gx by Tec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0</xdr:colOff>
      <xdr:row>49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DC79AA-5B2D-0829-1CC2-2E4DB07E9C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18209"/>
        <a:stretch/>
      </xdr:blipFill>
      <xdr:spPr>
        <a:xfrm>
          <a:off x="0" y="0"/>
          <a:ext cx="20135850" cy="9715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19051</xdr:rowOff>
    </xdr:from>
    <xdr:to>
      <xdr:col>27</xdr:col>
      <xdr:colOff>0</xdr:colOff>
      <xdr:row>49</xdr:row>
      <xdr:rowOff>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B435261D-2ACC-640E-CE24-A975A839EC73}"/>
            </a:ext>
          </a:extLst>
        </xdr:cNvPr>
        <xdr:cNvSpPr/>
      </xdr:nvSpPr>
      <xdr:spPr>
        <a:xfrm>
          <a:off x="0" y="19051"/>
          <a:ext cx="20135850" cy="9696449"/>
        </a:xfrm>
        <a:prstGeom prst="rect">
          <a:avLst/>
        </a:prstGeom>
        <a:solidFill>
          <a:schemeClr val="accent1">
            <a:alpha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72000" tIns="36000" rIns="72000" bIns="36000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2000"/>
        </a:p>
      </xdr:txBody>
    </xdr:sp>
    <xdr:clientData/>
  </xdr:twoCellAnchor>
  <xdr:twoCellAnchor>
    <xdr:from>
      <xdr:col>0</xdr:col>
      <xdr:colOff>747328</xdr:colOff>
      <xdr:row>12</xdr:row>
      <xdr:rowOff>50347</xdr:rowOff>
    </xdr:from>
    <xdr:to>
      <xdr:col>8</xdr:col>
      <xdr:colOff>4379</xdr:colOff>
      <xdr:row>14</xdr:row>
      <xdr:rowOff>2722</xdr:rowOff>
    </xdr:to>
    <xdr:sp macro="[0]!Gx_Business" textlink="">
      <xdr:nvSpPr>
        <xdr:cNvPr id="2" name="CuadroText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7328" y="2336347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Generation business</a:t>
          </a:r>
        </a:p>
      </xdr:txBody>
    </xdr:sp>
    <xdr:clientData/>
  </xdr:twoCellAnchor>
  <xdr:twoCellAnchor>
    <xdr:from>
      <xdr:col>0</xdr:col>
      <xdr:colOff>747328</xdr:colOff>
      <xdr:row>14</xdr:row>
      <xdr:rowOff>161217</xdr:rowOff>
    </xdr:from>
    <xdr:to>
      <xdr:col>8</xdr:col>
      <xdr:colOff>4379</xdr:colOff>
      <xdr:row>16</xdr:row>
      <xdr:rowOff>113592</xdr:rowOff>
    </xdr:to>
    <xdr:sp macro="[0]!Dx_Tx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7328" y="2828217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Networks business</a:t>
          </a:r>
        </a:p>
      </xdr:txBody>
    </xdr:sp>
    <xdr:clientData/>
  </xdr:twoCellAnchor>
  <xdr:twoCellAnchor>
    <xdr:from>
      <xdr:col>0</xdr:col>
      <xdr:colOff>747328</xdr:colOff>
      <xdr:row>17</xdr:row>
      <xdr:rowOff>54373</xdr:rowOff>
    </xdr:from>
    <xdr:to>
      <xdr:col>8</xdr:col>
      <xdr:colOff>4379</xdr:colOff>
      <xdr:row>19</xdr:row>
      <xdr:rowOff>6748</xdr:rowOff>
    </xdr:to>
    <xdr:sp macro="[0]!Energy_sales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47328" y="3320087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Energy Sales</a:t>
          </a:r>
          <a:r>
            <a:rPr lang="es-CL" sz="1600" b="0" baseline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 Revenues</a:t>
          </a:r>
          <a:endParaRPr lang="es-CL" sz="1600" b="0">
            <a:solidFill>
              <a:schemeClr val="tx1">
                <a:lumMod val="75000"/>
                <a:lumOff val="25000"/>
              </a:schemeClr>
            </a:solidFill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747328</xdr:colOff>
      <xdr:row>19</xdr:row>
      <xdr:rowOff>165243</xdr:rowOff>
    </xdr:from>
    <xdr:to>
      <xdr:col>8</xdr:col>
      <xdr:colOff>4379</xdr:colOff>
      <xdr:row>21</xdr:row>
      <xdr:rowOff>111214</xdr:rowOff>
    </xdr:to>
    <xdr:sp macro="[0]!Enel_Chile_Results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47328" y="3811957"/>
          <a:ext cx="5353051" cy="326971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Enel</a:t>
          </a:r>
          <a:r>
            <a:rPr lang="es-CL" sz="1600" b="0" baseline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 Chile Results</a:t>
          </a:r>
          <a:endParaRPr lang="es-CL" sz="1600" b="0">
            <a:solidFill>
              <a:schemeClr val="tx1">
                <a:lumMod val="75000"/>
                <a:lumOff val="25000"/>
              </a:schemeClr>
            </a:solidFill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747328</xdr:colOff>
      <xdr:row>22</xdr:row>
      <xdr:rowOff>79209</xdr:rowOff>
    </xdr:from>
    <xdr:to>
      <xdr:col>8</xdr:col>
      <xdr:colOff>4379</xdr:colOff>
      <xdr:row>24</xdr:row>
      <xdr:rowOff>31584</xdr:rowOff>
    </xdr:to>
    <xdr:sp macro="[0]!EBITDA" textlink="">
      <xdr:nvSpPr>
        <xdr:cNvPr id="7" name="CuadroText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47328" y="429742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EBITDA</a:t>
          </a:r>
        </a:p>
      </xdr:txBody>
    </xdr:sp>
    <xdr:clientData/>
  </xdr:twoCellAnchor>
  <xdr:twoCellAnchor>
    <xdr:from>
      <xdr:col>0</xdr:col>
      <xdr:colOff>747328</xdr:colOff>
      <xdr:row>24</xdr:row>
      <xdr:rowOff>190079</xdr:rowOff>
    </xdr:from>
    <xdr:to>
      <xdr:col>8</xdr:col>
      <xdr:colOff>4379</xdr:colOff>
      <xdr:row>26</xdr:row>
      <xdr:rowOff>142454</xdr:rowOff>
    </xdr:to>
    <xdr:sp macro="[0]!EBIT" textlink="">
      <xdr:nvSpPr>
        <xdr:cNvPr id="8" name="CuadroText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47328" y="478929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EBIT &amp; Other by segment</a:t>
          </a:r>
        </a:p>
      </xdr:txBody>
    </xdr:sp>
    <xdr:clientData/>
  </xdr:twoCellAnchor>
  <xdr:twoCellAnchor>
    <xdr:from>
      <xdr:col>0</xdr:col>
      <xdr:colOff>747328</xdr:colOff>
      <xdr:row>27</xdr:row>
      <xdr:rowOff>110449</xdr:rowOff>
    </xdr:from>
    <xdr:to>
      <xdr:col>8</xdr:col>
      <xdr:colOff>4379</xdr:colOff>
      <xdr:row>29</xdr:row>
      <xdr:rowOff>62824</xdr:rowOff>
    </xdr:to>
    <xdr:sp macro="[0]!Non_operating_income" textlink="">
      <xdr:nvSpPr>
        <xdr:cNvPr id="9" name="CuadroText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47328" y="528116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Non Operating Income</a:t>
          </a:r>
        </a:p>
      </xdr:txBody>
    </xdr:sp>
    <xdr:clientData/>
  </xdr:twoCellAnchor>
  <xdr:twoCellAnchor>
    <xdr:from>
      <xdr:col>0</xdr:col>
      <xdr:colOff>747328</xdr:colOff>
      <xdr:row>30</xdr:row>
      <xdr:rowOff>30819</xdr:rowOff>
    </xdr:from>
    <xdr:to>
      <xdr:col>8</xdr:col>
      <xdr:colOff>4379</xdr:colOff>
      <xdr:row>31</xdr:row>
      <xdr:rowOff>173694</xdr:rowOff>
    </xdr:to>
    <xdr:sp macro="[0]!Balance_sheet" textlink="">
      <xdr:nvSpPr>
        <xdr:cNvPr id="10" name="CuadroText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47328" y="577303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Balance</a:t>
          </a:r>
          <a:r>
            <a:rPr lang="es-CL" sz="1600" b="0" baseline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 Sheet</a:t>
          </a:r>
          <a:endParaRPr lang="es-CL" sz="1600" b="0">
            <a:solidFill>
              <a:schemeClr val="tx1">
                <a:lumMod val="75000"/>
                <a:lumOff val="25000"/>
              </a:schemeClr>
            </a:solidFill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747328</xdr:colOff>
      <xdr:row>32</xdr:row>
      <xdr:rowOff>141689</xdr:rowOff>
    </xdr:from>
    <xdr:to>
      <xdr:col>8</xdr:col>
      <xdr:colOff>4379</xdr:colOff>
      <xdr:row>34</xdr:row>
      <xdr:rowOff>94064</xdr:rowOff>
    </xdr:to>
    <xdr:sp macro="[0]!Ratios" textlink="">
      <xdr:nvSpPr>
        <xdr:cNvPr id="11" name="CuadroTexto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47328" y="626490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Ratios</a:t>
          </a:r>
        </a:p>
      </xdr:txBody>
    </xdr:sp>
    <xdr:clientData/>
  </xdr:twoCellAnchor>
  <xdr:twoCellAnchor>
    <xdr:from>
      <xdr:col>0</xdr:col>
      <xdr:colOff>747328</xdr:colOff>
      <xdr:row>35</xdr:row>
      <xdr:rowOff>62059</xdr:rowOff>
    </xdr:from>
    <xdr:to>
      <xdr:col>8</xdr:col>
      <xdr:colOff>4379</xdr:colOff>
      <xdr:row>37</xdr:row>
      <xdr:rowOff>14434</xdr:rowOff>
    </xdr:to>
    <xdr:sp macro="[0]!Cash_flow" textlink="">
      <xdr:nvSpPr>
        <xdr:cNvPr id="12" name="CuadroTexto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47328" y="675677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Cash Flow</a:t>
          </a:r>
        </a:p>
      </xdr:txBody>
    </xdr:sp>
    <xdr:clientData/>
  </xdr:twoCellAnchor>
  <xdr:twoCellAnchor>
    <xdr:from>
      <xdr:col>0</xdr:col>
      <xdr:colOff>747328</xdr:colOff>
      <xdr:row>37</xdr:row>
      <xdr:rowOff>172929</xdr:rowOff>
    </xdr:from>
    <xdr:to>
      <xdr:col>8</xdr:col>
      <xdr:colOff>4379</xdr:colOff>
      <xdr:row>39</xdr:row>
      <xdr:rowOff>125304</xdr:rowOff>
    </xdr:to>
    <xdr:sp macro="[0]!Fixed_Assets" textlink="">
      <xdr:nvSpPr>
        <xdr:cNvPr id="13" name="CuadroTexto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47328" y="724864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Fixed</a:t>
          </a:r>
          <a:r>
            <a:rPr lang="es-CL" sz="1600" b="0" baseline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 Assets</a:t>
          </a:r>
          <a:endParaRPr lang="es-CL" sz="1600" b="0">
            <a:solidFill>
              <a:schemeClr val="tx1">
                <a:lumMod val="75000"/>
                <a:lumOff val="25000"/>
              </a:schemeClr>
            </a:solidFill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747328</xdr:colOff>
      <xdr:row>43</xdr:row>
      <xdr:rowOff>13669</xdr:rowOff>
    </xdr:from>
    <xdr:to>
      <xdr:col>8</xdr:col>
      <xdr:colOff>4379</xdr:colOff>
      <xdr:row>44</xdr:row>
      <xdr:rowOff>156544</xdr:rowOff>
    </xdr:to>
    <xdr:sp macro="[0]!Gx_Physical_Data_Chile" textlink="">
      <xdr:nvSpPr>
        <xdr:cNvPr id="14" name="CuadroTexto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47328" y="823238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Generation Physical Data Chile</a:t>
          </a:r>
        </a:p>
      </xdr:txBody>
    </xdr:sp>
    <xdr:clientData/>
  </xdr:twoCellAnchor>
  <xdr:twoCellAnchor>
    <xdr:from>
      <xdr:col>0</xdr:col>
      <xdr:colOff>747328</xdr:colOff>
      <xdr:row>45</xdr:row>
      <xdr:rowOff>124539</xdr:rowOff>
    </xdr:from>
    <xdr:to>
      <xdr:col>8</xdr:col>
      <xdr:colOff>4379</xdr:colOff>
      <xdr:row>47</xdr:row>
      <xdr:rowOff>76914</xdr:rowOff>
    </xdr:to>
    <xdr:sp macro="[0]!Gx_by_Tech" textlink="">
      <xdr:nvSpPr>
        <xdr:cNvPr id="15" name="CuadroTexto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47328" y="872425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Generation</a:t>
          </a:r>
          <a:r>
            <a:rPr lang="es-CL" sz="1600" b="0" baseline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 by technology</a:t>
          </a:r>
          <a:endParaRPr lang="es-CL" sz="1600" b="0">
            <a:solidFill>
              <a:schemeClr val="tx1">
                <a:lumMod val="75000"/>
                <a:lumOff val="25000"/>
              </a:schemeClr>
            </a:solidFill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747328</xdr:colOff>
      <xdr:row>48</xdr:row>
      <xdr:rowOff>44905</xdr:rowOff>
    </xdr:from>
    <xdr:to>
      <xdr:col>8</xdr:col>
      <xdr:colOff>4379</xdr:colOff>
      <xdr:row>48</xdr:row>
      <xdr:rowOff>378280</xdr:rowOff>
    </xdr:to>
    <xdr:sp macro="[0]!Dx_tx_physical" textlink="">
      <xdr:nvSpPr>
        <xdr:cNvPr id="16" name="CuadroTexto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47328" y="9216119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Networks Physical Data Chile</a:t>
          </a:r>
        </a:p>
      </xdr:txBody>
    </xdr:sp>
    <xdr:clientData/>
  </xdr:twoCellAnchor>
  <xdr:twoCellAnchor>
    <xdr:from>
      <xdr:col>0</xdr:col>
      <xdr:colOff>649061</xdr:colOff>
      <xdr:row>9</xdr:row>
      <xdr:rowOff>25855</xdr:rowOff>
    </xdr:from>
    <xdr:to>
      <xdr:col>7</xdr:col>
      <xdr:colOff>639537</xdr:colOff>
      <xdr:row>11</xdr:row>
      <xdr:rowOff>176894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49061" y="1740355"/>
          <a:ext cx="5324476" cy="53203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3200" b="1">
              <a:solidFill>
                <a:schemeClr val="bg1"/>
              </a:solidFill>
              <a:latin typeface="Roobert ENEL" panose="00000500000000000000" pitchFamily="50" charset="0"/>
              <a:cs typeface="Arial" panose="020B0604020202020204" pitchFamily="34" charset="0"/>
            </a:rPr>
            <a:t>Index</a:t>
          </a:r>
        </a:p>
      </xdr:txBody>
    </xdr:sp>
    <xdr:clientData/>
  </xdr:twoCellAnchor>
  <xdr:twoCellAnchor editAs="oneCell">
    <xdr:from>
      <xdr:col>22</xdr:col>
      <xdr:colOff>557892</xdr:colOff>
      <xdr:row>1</xdr:row>
      <xdr:rowOff>149679</xdr:rowOff>
    </xdr:from>
    <xdr:to>
      <xdr:col>25</xdr:col>
      <xdr:colOff>557892</xdr:colOff>
      <xdr:row>5</xdr:row>
      <xdr:rowOff>58511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1892" y="340179"/>
          <a:ext cx="1782536" cy="67083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624568</xdr:colOff>
      <xdr:row>2</xdr:row>
      <xdr:rowOff>55790</xdr:rowOff>
    </xdr:from>
    <xdr:to>
      <xdr:col>7</xdr:col>
      <xdr:colOff>615044</xdr:colOff>
      <xdr:row>5</xdr:row>
      <xdr:rowOff>16329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24568" y="436790"/>
          <a:ext cx="5324476" cy="53203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5400" b="1">
              <a:solidFill>
                <a:srgbClr val="FF6600"/>
              </a:solidFill>
              <a:latin typeface="Roobert ENEL" panose="00000500000000000000" pitchFamily="50" charset="0"/>
              <a:cs typeface="Arial" panose="020B0604020202020204" pitchFamily="34" charset="0"/>
            </a:rPr>
            <a:t>Enel Chile</a:t>
          </a:r>
        </a:p>
      </xdr:txBody>
    </xdr:sp>
    <xdr:clientData/>
  </xdr:twoCellAnchor>
  <xdr:twoCellAnchor>
    <xdr:from>
      <xdr:col>0</xdr:col>
      <xdr:colOff>627289</xdr:colOff>
      <xdr:row>4</xdr:row>
      <xdr:rowOff>108856</xdr:rowOff>
    </xdr:from>
    <xdr:to>
      <xdr:col>17</xdr:col>
      <xdr:colOff>13607</xdr:colOff>
      <xdr:row>8</xdr:row>
      <xdr:rowOff>122463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27289" y="870856"/>
          <a:ext cx="12340318" cy="775607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3600" b="1">
              <a:solidFill>
                <a:schemeClr val="bg1"/>
              </a:solidFill>
              <a:latin typeface="Roobert ENEL" panose="00000500000000000000" pitchFamily="50" charset="0"/>
              <a:cs typeface="Arial" panose="020B0604020202020204" pitchFamily="34" charset="0"/>
            </a:rPr>
            <a:t>Financial Statements Analysis Q3 &amp; 9M</a:t>
          </a:r>
          <a:r>
            <a:rPr lang="es-CL" sz="3600" b="1" baseline="0">
              <a:solidFill>
                <a:schemeClr val="bg1"/>
              </a:solidFill>
              <a:latin typeface="Roobert ENEL" panose="00000500000000000000" pitchFamily="50" charset="0"/>
              <a:cs typeface="Arial" panose="020B0604020202020204" pitchFamily="34" charset="0"/>
            </a:rPr>
            <a:t> 2024</a:t>
          </a:r>
          <a:r>
            <a:rPr lang="es-CL" sz="3600" b="1">
              <a:solidFill>
                <a:schemeClr val="bg1"/>
              </a:solidFill>
              <a:latin typeface="Roobert ENEL" panose="00000500000000000000" pitchFamily="50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747328</xdr:colOff>
      <xdr:row>40</xdr:row>
      <xdr:rowOff>93299</xdr:rowOff>
    </xdr:from>
    <xdr:to>
      <xdr:col>8</xdr:col>
      <xdr:colOff>4379</xdr:colOff>
      <xdr:row>42</xdr:row>
      <xdr:rowOff>45674</xdr:rowOff>
    </xdr:to>
    <xdr:sp macro="[0]!Gx_Physical_Data_Chile" textlink="">
      <xdr:nvSpPr>
        <xdr:cNvPr id="21" name="CuadroTexto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47328" y="7740513"/>
          <a:ext cx="5353051" cy="333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L" sz="1600" b="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  <a:cs typeface="Arial" panose="020B0604020202020204" pitchFamily="34" charset="0"/>
            </a:rPr>
            <a:t>Interest Rate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5A0F"/>
  </sheetPr>
  <dimension ref="A1:AA50"/>
  <sheetViews>
    <sheetView showGridLines="0" showRowColHeaders="0" tabSelected="1" zoomScale="70" zoomScaleNormal="70" zoomScaleSheetLayoutView="85" workbookViewId="0"/>
  </sheetViews>
  <sheetFormatPr baseColWidth="10" defaultColWidth="0" defaultRowHeight="14.4" zeroHeight="1"/>
  <cols>
    <col min="1" max="24" width="11.44140625" customWidth="1"/>
    <col min="25" max="25" width="3.88671875" customWidth="1"/>
    <col min="26" max="26" width="11.44140625" customWidth="1"/>
    <col min="27" max="27" width="4.88671875" customWidth="1"/>
    <col min="28" max="16384" width="11.44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ht="17.25" customHeight="1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 ht="43.5" customHeight="1"/>
    <row r="50" ht="15.75" hidden="1" customHeight="1"/>
  </sheetData>
  <sheetProtection algorithmName="SHA-512" hashValue="05po757WTVeuCkJ/Vj71qKWokKVxKVT0oID38nk4wUA/nDe9lKo6okJHAXBKFzHys/NV/5jHOkLSAOc+ahBM7A==" saltValue="0aF3Ol4yHDtNy6po6rOZ7Q==" spinCount="100000" sheet="1" objects="1" scenarios="1" selectLockedCells="1" selectUnlockedCells="1"/>
  <printOptions horizontalCentered="1" verticalCentered="1"/>
  <pageMargins left="0" right="0.23622047244094491" top="0" bottom="0" header="0" footer="0"/>
  <pageSetup paperSize="32767" scale="80" orientation="landscape" r:id="rId1"/>
  <headerFooter>
    <oddHeader>&amp;C&amp;"Arial"&amp;8&amp;K000000INTERNAL&amp;1#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00B050"/>
  </sheetPr>
  <dimension ref="B3:P23"/>
  <sheetViews>
    <sheetView workbookViewId="0">
      <selection activeCell="B3" sqref="B3:F19"/>
    </sheetView>
  </sheetViews>
  <sheetFormatPr baseColWidth="10" defaultColWidth="9.109375" defaultRowHeight="10.199999999999999"/>
  <cols>
    <col min="1" max="1" width="9.109375" style="7"/>
    <col min="2" max="2" width="46.5546875" style="7" bestFit="1" customWidth="1"/>
    <col min="3" max="3" width="1.5546875" style="7" customWidth="1"/>
    <col min="4" max="4" width="10.6640625" style="7" bestFit="1" customWidth="1"/>
    <col min="5" max="5" width="14.44140625" style="7" customWidth="1"/>
    <col min="6" max="6" width="13.44140625" style="7" customWidth="1"/>
    <col min="7" max="9" width="9.109375" style="7"/>
    <col min="10" max="10" width="14.33203125" style="7" customWidth="1"/>
    <col min="11" max="12" width="14" style="7" customWidth="1"/>
    <col min="13" max="13" width="2.109375" style="7" customWidth="1"/>
    <col min="14" max="14" width="13.88671875" style="7" customWidth="1"/>
    <col min="15" max="15" width="13.5546875" style="7" customWidth="1"/>
    <col min="16" max="16" width="13.33203125" style="7" customWidth="1"/>
    <col min="17" max="16384" width="9.109375" style="7"/>
  </cols>
  <sheetData>
    <row r="3" spans="2:16" ht="25.5" customHeight="1">
      <c r="B3" s="12"/>
      <c r="C3" s="12"/>
      <c r="D3" s="404" t="s">
        <v>50</v>
      </c>
      <c r="E3" s="404"/>
      <c r="F3" s="404"/>
    </row>
    <row r="4" spans="2:16" ht="30.6">
      <c r="B4" s="14" t="s">
        <v>53</v>
      </c>
      <c r="C4" s="12"/>
      <c r="D4" s="16" t="s">
        <v>0</v>
      </c>
      <c r="E4" s="15" t="s">
        <v>15</v>
      </c>
      <c r="F4" s="15" t="s">
        <v>20</v>
      </c>
      <c r="J4" s="8" t="s">
        <v>5</v>
      </c>
    </row>
    <row r="5" spans="2:16">
      <c r="B5" s="12"/>
      <c r="C5" s="12"/>
      <c r="D5" s="405" t="s">
        <v>16</v>
      </c>
      <c r="E5" s="405"/>
      <c r="F5" s="405"/>
      <c r="J5" s="8" t="s">
        <v>57</v>
      </c>
      <c r="N5" s="8" t="s">
        <v>58</v>
      </c>
    </row>
    <row r="6" spans="2:16">
      <c r="J6" s="11" t="s">
        <v>54</v>
      </c>
      <c r="K6" s="11" t="s">
        <v>56</v>
      </c>
      <c r="L6" s="17" t="s">
        <v>55</v>
      </c>
      <c r="N6" s="11" t="s">
        <v>54</v>
      </c>
      <c r="O6" s="11" t="s">
        <v>56</v>
      </c>
      <c r="P6" s="17" t="s">
        <v>55</v>
      </c>
    </row>
    <row r="7" spans="2:16">
      <c r="B7" s="8" t="s">
        <v>5</v>
      </c>
    </row>
    <row r="8" spans="2:16">
      <c r="B8" s="7" t="s">
        <v>51</v>
      </c>
      <c r="D8" s="31">
        <f>+L8</f>
        <v>283034</v>
      </c>
      <c r="E8" s="31">
        <f>-P8</f>
        <v>-72224</v>
      </c>
      <c r="F8" s="31">
        <f>+D8+E8</f>
        <v>210810</v>
      </c>
      <c r="J8" s="31">
        <v>347292</v>
      </c>
      <c r="K8" s="31">
        <v>64258</v>
      </c>
      <c r="L8" s="36">
        <f>+J8-+K8</f>
        <v>283034</v>
      </c>
      <c r="N8" s="31">
        <f>84593+2185</f>
        <v>86778</v>
      </c>
      <c r="O8" s="31">
        <f>14221+333</f>
        <v>14554</v>
      </c>
      <c r="P8" s="36">
        <f>+N8-+O8</f>
        <v>72224</v>
      </c>
    </row>
    <row r="9" spans="2:16">
      <c r="B9" s="7" t="s">
        <v>23</v>
      </c>
      <c r="D9" s="31">
        <f>+L9</f>
        <v>104107</v>
      </c>
      <c r="E9" s="31">
        <f>-P9</f>
        <v>-7221</v>
      </c>
      <c r="F9" s="31">
        <f>+D9+E9</f>
        <v>96886</v>
      </c>
      <c r="J9" s="31">
        <v>125454</v>
      </c>
      <c r="K9" s="31">
        <v>21347</v>
      </c>
      <c r="L9" s="36">
        <f>+J9-+K9</f>
        <v>104107</v>
      </c>
      <c r="N9" s="31">
        <v>8665</v>
      </c>
      <c r="O9" s="31">
        <v>1444</v>
      </c>
      <c r="P9" s="36">
        <f>+N9-+O9</f>
        <v>7221</v>
      </c>
    </row>
    <row r="10" spans="2:16">
      <c r="B10" s="7" t="s">
        <v>24</v>
      </c>
      <c r="D10" s="31">
        <f>+L10</f>
        <v>47369</v>
      </c>
      <c r="E10" s="31">
        <f>-P10</f>
        <v>-21335</v>
      </c>
      <c r="F10" s="31">
        <f>+D10+E10</f>
        <v>26034</v>
      </c>
      <c r="J10" s="31">
        <v>62456</v>
      </c>
      <c r="K10" s="31">
        <v>15087</v>
      </c>
      <c r="L10" s="36">
        <f>+J10-+K10</f>
        <v>47369</v>
      </c>
      <c r="N10" s="31">
        <v>25518</v>
      </c>
      <c r="O10" s="31">
        <v>4183</v>
      </c>
      <c r="P10" s="36">
        <f>+N10-+O10</f>
        <v>21335</v>
      </c>
    </row>
    <row r="11" spans="2:16">
      <c r="B11" s="7" t="s">
        <v>34</v>
      </c>
      <c r="D11" s="31">
        <f>+L11</f>
        <v>53587</v>
      </c>
      <c r="E11" s="31">
        <f>-P11</f>
        <v>-18809</v>
      </c>
      <c r="F11" s="31">
        <f>+D11+E11</f>
        <v>34778</v>
      </c>
      <c r="J11" s="31">
        <f>36129+26766</f>
        <v>62895</v>
      </c>
      <c r="K11" s="31">
        <v>9308</v>
      </c>
      <c r="L11" s="36">
        <f>+J11-+K11</f>
        <v>53587</v>
      </c>
      <c r="N11" s="31">
        <f>7425+6676+6578</f>
        <v>20679</v>
      </c>
      <c r="O11" s="31">
        <v>1870</v>
      </c>
      <c r="P11" s="36">
        <f>+N11-+O11</f>
        <v>18809</v>
      </c>
    </row>
    <row r="12" spans="2:16">
      <c r="B12" s="7" t="s">
        <v>4</v>
      </c>
      <c r="D12" s="31">
        <f>+L12+115</f>
        <v>-292</v>
      </c>
      <c r="E12" s="31">
        <f>-P12</f>
        <v>2083</v>
      </c>
      <c r="F12" s="31">
        <f>+D12+E12</f>
        <v>1791</v>
      </c>
      <c r="J12" s="31">
        <v>-429</v>
      </c>
      <c r="K12" s="31">
        <v>-22</v>
      </c>
      <c r="L12" s="36">
        <f>+J12-+K12</f>
        <v>-407</v>
      </c>
      <c r="N12" s="31">
        <f>-(277+2185)</f>
        <v>-2462</v>
      </c>
      <c r="O12" s="31">
        <f>-(46+333)</f>
        <v>-379</v>
      </c>
      <c r="P12" s="36">
        <f>+N12-+O12</f>
        <v>-2083</v>
      </c>
    </row>
    <row r="13" spans="2:16">
      <c r="B13" s="9" t="s">
        <v>18</v>
      </c>
      <c r="C13" s="10"/>
      <c r="D13" s="34">
        <f>SUM(D8:D12)</f>
        <v>487805</v>
      </c>
      <c r="E13" s="34">
        <f>SUM(E8:E12)</f>
        <v>-117506</v>
      </c>
      <c r="F13" s="34">
        <f>SUM(F8:F12)</f>
        <v>370299</v>
      </c>
    </row>
    <row r="14" spans="2:16">
      <c r="D14" s="32"/>
      <c r="E14" s="32"/>
      <c r="F14" s="32"/>
      <c r="L14" s="32">
        <f>SUM(L8:L13)</f>
        <v>487690</v>
      </c>
      <c r="P14" s="32">
        <f>SUM(P8:P13)</f>
        <v>117506</v>
      </c>
    </row>
    <row r="15" spans="2:16">
      <c r="B15" s="8" t="s">
        <v>6</v>
      </c>
      <c r="D15" s="32"/>
      <c r="E15" s="32"/>
      <c r="F15" s="32"/>
      <c r="L15" s="32">
        <v>487690</v>
      </c>
      <c r="P15" s="32">
        <f>132600+6578-21672</f>
        <v>117506</v>
      </c>
    </row>
    <row r="16" spans="2:16">
      <c r="B16" s="7" t="s">
        <v>49</v>
      </c>
      <c r="D16" s="31">
        <v>163497</v>
      </c>
      <c r="E16" s="31">
        <f>-25460-4172</f>
        <v>-29632</v>
      </c>
      <c r="F16" s="31">
        <f>+D16+E16</f>
        <v>133865</v>
      </c>
      <c r="L16" s="32">
        <f>+L14-L15</f>
        <v>0</v>
      </c>
      <c r="P16" s="32">
        <f>+P14-P15</f>
        <v>0</v>
      </c>
    </row>
    <row r="17" spans="2:16">
      <c r="B17" s="9" t="s">
        <v>19</v>
      </c>
      <c r="C17" s="10"/>
      <c r="D17" s="35">
        <f>SUM(D16:D16)</f>
        <v>163497</v>
      </c>
      <c r="E17" s="35">
        <f>SUM(E16:E16)</f>
        <v>-29632</v>
      </c>
      <c r="F17" s="35">
        <f>SUM(F16:F16)</f>
        <v>133865</v>
      </c>
      <c r="P17" s="32"/>
    </row>
    <row r="18" spans="2:16">
      <c r="B18" s="7" t="s">
        <v>4</v>
      </c>
      <c r="D18" s="31">
        <f>-17093-132-3635+1</f>
        <v>-20859</v>
      </c>
      <c r="E18" s="31">
        <f>1787-735-49-1</f>
        <v>1002</v>
      </c>
      <c r="F18" s="31">
        <f>+D18+E18</f>
        <v>-19857</v>
      </c>
      <c r="P18" s="32">
        <f>2185+277-333-46</f>
        <v>2083</v>
      </c>
    </row>
    <row r="19" spans="2:16">
      <c r="B19" s="12" t="s">
        <v>52</v>
      </c>
      <c r="C19" s="12"/>
      <c r="D19" s="33">
        <f>+D13+D17+D18</f>
        <v>630443</v>
      </c>
      <c r="E19" s="33">
        <f>+E13+E17+E18</f>
        <v>-146136</v>
      </c>
      <c r="F19" s="33">
        <f>+F13+F17+F18</f>
        <v>484307</v>
      </c>
      <c r="P19" s="32">
        <f>+P16-P18</f>
        <v>-2083</v>
      </c>
    </row>
    <row r="21" spans="2:16">
      <c r="D21" s="7">
        <v>630443</v>
      </c>
      <c r="E21" s="7">
        <f>-135386-10750</f>
        <v>-146136</v>
      </c>
      <c r="F21" s="7">
        <f>+D21+E21</f>
        <v>484307</v>
      </c>
    </row>
    <row r="22" spans="2:16">
      <c r="L22" s="32"/>
    </row>
    <row r="23" spans="2:16">
      <c r="D23" s="32">
        <f>+D19-D21</f>
        <v>0</v>
      </c>
      <c r="E23" s="32">
        <f>+E19-E21</f>
        <v>0</v>
      </c>
      <c r="F23" s="32">
        <f>+F19-F21</f>
        <v>0</v>
      </c>
    </row>
  </sheetData>
  <mergeCells count="2">
    <mergeCell ref="D3:F3"/>
    <mergeCell ref="D5:F5"/>
  </mergeCells>
  <pageMargins left="0.75" right="0.75" top="1" bottom="1" header="0.5" footer="0.5"/>
  <pageSetup orientation="portrait" r:id="rId1"/>
  <headerFooter alignWithMargins="0"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FFF5EF"/>
    <pageSetUpPr fitToPage="1"/>
  </sheetPr>
  <dimension ref="B1:K22"/>
  <sheetViews>
    <sheetView showGridLines="0" zoomScaleNormal="100" workbookViewId="0">
      <selection activeCell="B3" sqref="B3"/>
    </sheetView>
  </sheetViews>
  <sheetFormatPr baseColWidth="10" defaultColWidth="9.109375" defaultRowHeight="10.199999999999999"/>
  <cols>
    <col min="1" max="1" width="3.109375" style="93" customWidth="1"/>
    <col min="2" max="2" width="46.5546875" style="93" customWidth="1"/>
    <col min="3" max="5" width="9.6640625" style="93" customWidth="1"/>
    <col min="6" max="6" width="8.6640625" style="93" customWidth="1"/>
    <col min="7" max="7" width="1.44140625" style="93" customWidth="1"/>
    <col min="8" max="10" width="9.6640625" style="93" customWidth="1"/>
    <col min="11" max="11" width="8.6640625" style="93" customWidth="1"/>
    <col min="12" max="12" width="9.109375" style="93" customWidth="1"/>
    <col min="13" max="16384" width="9.109375" style="93"/>
  </cols>
  <sheetData>
    <row r="1" spans="2:11">
      <c r="C1" s="158"/>
      <c r="D1" s="158"/>
      <c r="H1" s="158"/>
      <c r="I1" s="158"/>
    </row>
    <row r="2" spans="2:11" ht="11.25" customHeight="1">
      <c r="B2" s="111"/>
      <c r="C2" s="387" t="s">
        <v>260</v>
      </c>
      <c r="D2" s="387"/>
      <c r="E2" s="387"/>
      <c r="F2" s="387"/>
      <c r="H2" s="387" t="str">
        <f>+EBITDA!H2</f>
        <v>Quarterly Figures</v>
      </c>
      <c r="I2" s="387"/>
      <c r="J2" s="387"/>
      <c r="K2" s="387"/>
    </row>
    <row r="3" spans="2:11" ht="24">
      <c r="B3" s="199" t="s">
        <v>206</v>
      </c>
      <c r="C3" s="57" t="str">
        <f>+'Gx Business'!C4</f>
        <v>Sep-24</v>
      </c>
      <c r="D3" s="58" t="str">
        <f>+'Gx Business'!D4</f>
        <v>Sep-23</v>
      </c>
      <c r="E3" s="58" t="s">
        <v>91</v>
      </c>
      <c r="F3" s="116" t="s">
        <v>92</v>
      </c>
      <c r="H3" s="57" t="str">
        <f>+'Energy Sales Revenues'!C24</f>
        <v>Q3 2024</v>
      </c>
      <c r="I3" s="58" t="str">
        <f>+'Energy Sales Revenues'!D24</f>
        <v>Q3 2023</v>
      </c>
      <c r="J3" s="58" t="s">
        <v>91</v>
      </c>
      <c r="K3" s="116" t="s">
        <v>92</v>
      </c>
    </row>
    <row r="4" spans="2:11">
      <c r="B4" s="160"/>
      <c r="C4" s="161"/>
      <c r="D4" s="161"/>
      <c r="E4" s="161"/>
      <c r="F4" s="161"/>
      <c r="H4" s="161"/>
      <c r="I4" s="161"/>
      <c r="J4" s="161"/>
      <c r="K4" s="161"/>
    </row>
    <row r="5" spans="2:11">
      <c r="B5" s="163" t="s">
        <v>104</v>
      </c>
      <c r="C5" s="69">
        <v>62018.006000000001</v>
      </c>
      <c r="D5" s="135">
        <v>66054.510999999999</v>
      </c>
      <c r="E5" s="135">
        <v>-4036.5049999999974</v>
      </c>
      <c r="F5" s="136">
        <v>-6.1100000000000002E-2</v>
      </c>
      <c r="G5" s="125"/>
      <c r="H5" s="69">
        <v>9206.6730000000025</v>
      </c>
      <c r="I5" s="135">
        <v>28575.936000000002</v>
      </c>
      <c r="J5" s="135">
        <v>-19369.262999999999</v>
      </c>
      <c r="K5" s="136">
        <v>-0.67779999999999996</v>
      </c>
    </row>
    <row r="6" spans="2:11">
      <c r="B6" s="200" t="s">
        <v>252</v>
      </c>
      <c r="C6" s="83">
        <v>-173769.11900000001</v>
      </c>
      <c r="D6" s="127">
        <v>-143144.12599999999</v>
      </c>
      <c r="E6" s="127">
        <v>-30624.993000000017</v>
      </c>
      <c r="F6" s="128">
        <v>0.21390000000000001</v>
      </c>
      <c r="G6" s="125"/>
      <c r="H6" s="83">
        <v>-54053.252000000008</v>
      </c>
      <c r="I6" s="127">
        <v>-56457.028999999995</v>
      </c>
      <c r="J6" s="127">
        <v>2403.7769999999873</v>
      </c>
      <c r="K6" s="128">
        <v>-4.2599999999999999E-2</v>
      </c>
    </row>
    <row r="7" spans="2:11">
      <c r="B7" s="201" t="s">
        <v>235</v>
      </c>
      <c r="C7" s="105">
        <v>-16117.83</v>
      </c>
      <c r="D7" s="130">
        <v>18895.784</v>
      </c>
      <c r="E7" s="130">
        <v>-35013.614000000001</v>
      </c>
      <c r="F7" s="166">
        <v>-1.853</v>
      </c>
      <c r="G7" s="125"/>
      <c r="H7" s="105">
        <v>-14542.769</v>
      </c>
      <c r="I7" s="130">
        <v>25449.366000000002</v>
      </c>
      <c r="J7" s="130">
        <v>-39992.135000000002</v>
      </c>
      <c r="K7" s="166">
        <v>-1.5713999999999999</v>
      </c>
    </row>
    <row r="8" spans="2:11">
      <c r="B8" s="202" t="s">
        <v>105</v>
      </c>
      <c r="C8" s="105">
        <v>21892.883000000002</v>
      </c>
      <c r="D8" s="130">
        <v>9200.9009999999998</v>
      </c>
      <c r="E8" s="130">
        <v>12691.982000000002</v>
      </c>
      <c r="F8" s="138">
        <v>1.3794</v>
      </c>
      <c r="G8" s="125"/>
      <c r="H8" s="105">
        <v>1992.2430000000022</v>
      </c>
      <c r="I8" s="130">
        <v>1290.777</v>
      </c>
      <c r="J8" s="130">
        <v>701.46600000000217</v>
      </c>
      <c r="K8" s="138">
        <v>0.54339999999999999</v>
      </c>
    </row>
    <row r="9" spans="2:11">
      <c r="B9" s="131" t="s">
        <v>234</v>
      </c>
      <c r="C9" s="107">
        <v>-105976.06000000001</v>
      </c>
      <c r="D9" s="132">
        <v>-48992.929999999993</v>
      </c>
      <c r="E9" s="132">
        <v>-56983.130000000019</v>
      </c>
      <c r="F9" s="133">
        <v>1.1631</v>
      </c>
      <c r="G9" s="125"/>
      <c r="H9" s="107">
        <v>-57397.105000000003</v>
      </c>
      <c r="I9" s="132">
        <v>-1140.9499999999916</v>
      </c>
      <c r="J9" s="132">
        <v>-56256.155000000013</v>
      </c>
      <c r="K9" s="133" t="s">
        <v>272</v>
      </c>
    </row>
    <row r="10" spans="2:11">
      <c r="B10" s="203"/>
      <c r="C10" s="204"/>
      <c r="D10" s="204"/>
      <c r="E10" s="204"/>
      <c r="F10" s="205"/>
      <c r="G10" s="206"/>
      <c r="H10" s="204"/>
      <c r="I10" s="204"/>
      <c r="J10" s="204"/>
      <c r="K10" s="205"/>
    </row>
    <row r="11" spans="2:11" ht="11.25" customHeight="1">
      <c r="B11" s="200" t="s">
        <v>180</v>
      </c>
      <c r="C11" s="83">
        <v>-291.72399999999999</v>
      </c>
      <c r="D11" s="127">
        <v>1833.289</v>
      </c>
      <c r="E11" s="127">
        <v>-2125.0129999999999</v>
      </c>
      <c r="F11" s="128">
        <v>-1.1591</v>
      </c>
      <c r="G11" s="125"/>
      <c r="H11" s="83">
        <v>39.51600000000002</v>
      </c>
      <c r="I11" s="127">
        <v>-56.894999999999982</v>
      </c>
      <c r="J11" s="127">
        <v>96.411000000000001</v>
      </c>
      <c r="K11" s="128">
        <v>-1.6944999999999999</v>
      </c>
    </row>
    <row r="12" spans="2:11">
      <c r="B12" s="201" t="s">
        <v>181</v>
      </c>
      <c r="C12" s="105">
        <v>0</v>
      </c>
      <c r="D12" s="130">
        <v>586.31200000000001</v>
      </c>
      <c r="E12" s="130">
        <v>-586.31200000000001</v>
      </c>
      <c r="F12" s="166">
        <v>-1</v>
      </c>
      <c r="G12" s="125"/>
      <c r="H12" s="105">
        <v>0</v>
      </c>
      <c r="I12" s="130">
        <v>0</v>
      </c>
      <c r="J12" s="130">
        <v>0</v>
      </c>
      <c r="K12" s="166" t="s">
        <v>272</v>
      </c>
    </row>
    <row r="13" spans="2:11" ht="20.399999999999999">
      <c r="B13" s="218" t="s">
        <v>108</v>
      </c>
      <c r="C13" s="105">
        <v>6740.192</v>
      </c>
      <c r="D13" s="130">
        <v>6214.6589999999997</v>
      </c>
      <c r="E13" s="130">
        <v>525.53300000000036</v>
      </c>
      <c r="F13" s="138">
        <v>8.4599999999999995E-2</v>
      </c>
      <c r="G13" s="125"/>
      <c r="H13" s="105">
        <v>4233.5749999999998</v>
      </c>
      <c r="I13" s="130">
        <v>1168.3239999999996</v>
      </c>
      <c r="J13" s="130">
        <v>3065.2510000000002</v>
      </c>
      <c r="K13" s="138">
        <v>2.6236000000000002</v>
      </c>
    </row>
    <row r="14" spans="2:11">
      <c r="B14" s="131" t="s">
        <v>107</v>
      </c>
      <c r="C14" s="107">
        <v>6448.4679999999998</v>
      </c>
      <c r="D14" s="132">
        <v>8634.26</v>
      </c>
      <c r="E14" s="132">
        <v>-2185.7920000000004</v>
      </c>
      <c r="F14" s="133">
        <v>-0.25319999999999998</v>
      </c>
      <c r="G14" s="125"/>
      <c r="H14" s="107">
        <v>4273.0909999999994</v>
      </c>
      <c r="I14" s="132">
        <v>1111.4289999999996</v>
      </c>
      <c r="J14" s="132">
        <v>3161.6619999999998</v>
      </c>
      <c r="K14" s="133">
        <v>2.8447</v>
      </c>
    </row>
    <row r="15" spans="2:11">
      <c r="B15" s="207"/>
      <c r="C15" s="208"/>
      <c r="D15" s="208"/>
      <c r="E15" s="208"/>
      <c r="F15" s="133"/>
      <c r="G15" s="206"/>
      <c r="H15" s="208"/>
      <c r="I15" s="208"/>
      <c r="J15" s="208"/>
      <c r="K15" s="133"/>
    </row>
    <row r="16" spans="2:11">
      <c r="B16" s="179" t="s">
        <v>109</v>
      </c>
      <c r="C16" s="107">
        <v>604559.27199999965</v>
      </c>
      <c r="D16" s="132">
        <v>409451.41600000003</v>
      </c>
      <c r="E16" s="132">
        <v>195107.85599999962</v>
      </c>
      <c r="F16" s="133">
        <v>0.47649999999999998</v>
      </c>
      <c r="G16" s="125"/>
      <c r="H16" s="107">
        <v>245308.18899999984</v>
      </c>
      <c r="I16" s="132">
        <v>251115.42400000017</v>
      </c>
      <c r="J16" s="132">
        <v>-5807.2350000003353</v>
      </c>
      <c r="K16" s="133">
        <v>-2.3099999999999999E-2</v>
      </c>
    </row>
    <row r="17" spans="2:11">
      <c r="B17" s="209" t="s">
        <v>110</v>
      </c>
      <c r="C17" s="210">
        <v>-146599.73800000001</v>
      </c>
      <c r="D17" s="211">
        <v>-107124.576</v>
      </c>
      <c r="E17" s="211">
        <v>-39475.162000000011</v>
      </c>
      <c r="F17" s="212">
        <v>0.36849999999999999</v>
      </c>
      <c r="G17" s="125"/>
      <c r="H17" s="210">
        <v>-61976.988000000012</v>
      </c>
      <c r="I17" s="211">
        <v>-75740.959999999992</v>
      </c>
      <c r="J17" s="211">
        <v>13763.97199999998</v>
      </c>
      <c r="K17" s="212">
        <v>-0.1817</v>
      </c>
    </row>
    <row r="18" spans="2:11">
      <c r="B18" s="213"/>
      <c r="C18" s="214"/>
      <c r="D18" s="214"/>
      <c r="E18" s="214"/>
      <c r="F18" s="215"/>
      <c r="G18" s="206"/>
      <c r="H18" s="214"/>
      <c r="I18" s="214"/>
      <c r="J18" s="214"/>
      <c r="K18" s="215"/>
    </row>
    <row r="19" spans="2:11">
      <c r="B19" s="131" t="s">
        <v>197</v>
      </c>
      <c r="C19" s="107">
        <v>457959.53399999964</v>
      </c>
      <c r="D19" s="132">
        <v>302326.84000000003</v>
      </c>
      <c r="E19" s="132">
        <v>155632.69399999961</v>
      </c>
      <c r="F19" s="133">
        <v>0.51480000000000004</v>
      </c>
      <c r="G19" s="125"/>
      <c r="H19" s="107">
        <v>183331.20099999983</v>
      </c>
      <c r="I19" s="132">
        <v>175374.46400000018</v>
      </c>
      <c r="J19" s="132">
        <v>7956.7369999996445</v>
      </c>
      <c r="K19" s="133">
        <v>4.5400000000000003E-2</v>
      </c>
    </row>
    <row r="20" spans="2:11">
      <c r="B20" s="216" t="s">
        <v>198</v>
      </c>
      <c r="C20" s="107">
        <v>418091.96500000003</v>
      </c>
      <c r="D20" s="132">
        <v>275658.26400000002</v>
      </c>
      <c r="E20" s="132">
        <v>142433.701</v>
      </c>
      <c r="F20" s="133">
        <v>0.51670000000000005</v>
      </c>
      <c r="G20" s="125"/>
      <c r="H20" s="107">
        <v>167267.49400000004</v>
      </c>
      <c r="I20" s="132">
        <v>161915.55300000001</v>
      </c>
      <c r="J20" s="132">
        <v>5351.9410000000207</v>
      </c>
      <c r="K20" s="133">
        <v>3.3099999999999997E-2</v>
      </c>
    </row>
    <row r="21" spans="2:11">
      <c r="B21" s="217" t="s">
        <v>199</v>
      </c>
      <c r="C21" s="210">
        <v>39867.569000000003</v>
      </c>
      <c r="D21" s="211">
        <v>26668.576000000001</v>
      </c>
      <c r="E21" s="211">
        <v>13198.993000000002</v>
      </c>
      <c r="F21" s="212">
        <v>0.49490000000000001</v>
      </c>
      <c r="G21" s="125"/>
      <c r="H21" s="210">
        <v>16063.707000000002</v>
      </c>
      <c r="I21" s="211">
        <v>13458.911</v>
      </c>
      <c r="J21" s="211">
        <v>2604.7960000000021</v>
      </c>
      <c r="K21" s="212">
        <v>0.19350000000000001</v>
      </c>
    </row>
    <row r="22" spans="2:11">
      <c r="C22" s="186"/>
      <c r="G22" s="186"/>
      <c r="H22" s="186"/>
    </row>
  </sheetData>
  <mergeCells count="2">
    <mergeCell ref="C2:F2"/>
    <mergeCell ref="H2:K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FFF5EF"/>
    <pageSetUpPr fitToPage="1"/>
  </sheetPr>
  <dimension ref="A1:G19"/>
  <sheetViews>
    <sheetView showGridLines="0" zoomScale="90" zoomScaleNormal="90" workbookViewId="0">
      <selection activeCell="B3" sqref="B3"/>
    </sheetView>
  </sheetViews>
  <sheetFormatPr baseColWidth="10" defaultColWidth="7.33203125" defaultRowHeight="10.199999999999999"/>
  <cols>
    <col min="1" max="1" width="7.33203125" style="111" customWidth="1"/>
    <col min="2" max="2" width="52.44140625" style="111" customWidth="1"/>
    <col min="3" max="4" width="12.6640625" style="156" customWidth="1"/>
    <col min="5" max="5" width="12.6640625" style="111" customWidth="1"/>
    <col min="6" max="6" width="10.6640625" style="111" customWidth="1"/>
    <col min="7" max="7" width="1.6640625" style="111" customWidth="1"/>
    <col min="8" max="8" width="7.33203125" style="111" customWidth="1"/>
    <col min="9" max="173" width="7.33203125" style="111"/>
    <col min="174" max="174" width="7.33203125" style="111" customWidth="1"/>
    <col min="175" max="175" width="36" style="111" customWidth="1"/>
    <col min="176" max="176" width="0.5546875" style="111" customWidth="1"/>
    <col min="177" max="177" width="12.33203125" style="111" customWidth="1"/>
    <col min="178" max="178" width="0.88671875" style="111" customWidth="1"/>
    <col min="179" max="179" width="12.33203125" style="111" customWidth="1"/>
    <col min="180" max="180" width="1.33203125" style="111" customWidth="1"/>
    <col min="181" max="181" width="12.33203125" style="111" customWidth="1"/>
    <col min="182" max="182" width="0.6640625" style="111" customWidth="1"/>
    <col min="183" max="183" width="12.109375" style="111" customWidth="1"/>
    <col min="184" max="184" width="1.6640625" style="111" customWidth="1"/>
    <col min="185" max="185" width="7.33203125" style="111" customWidth="1"/>
    <col min="186" max="186" width="14.109375" style="111" customWidth="1"/>
    <col min="187" max="187" width="12" style="111" customWidth="1"/>
    <col min="188" max="429" width="7.33203125" style="111"/>
    <col min="430" max="430" width="7.33203125" style="111" customWidth="1"/>
    <col min="431" max="431" width="36" style="111" customWidth="1"/>
    <col min="432" max="432" width="0.5546875" style="111" customWidth="1"/>
    <col min="433" max="433" width="12.33203125" style="111" customWidth="1"/>
    <col min="434" max="434" width="0.88671875" style="111" customWidth="1"/>
    <col min="435" max="435" width="12.33203125" style="111" customWidth="1"/>
    <col min="436" max="436" width="1.33203125" style="111" customWidth="1"/>
    <col min="437" max="437" width="12.33203125" style="111" customWidth="1"/>
    <col min="438" max="438" width="0.6640625" style="111" customWidth="1"/>
    <col min="439" max="439" width="12.109375" style="111" customWidth="1"/>
    <col min="440" max="440" width="1.6640625" style="111" customWidth="1"/>
    <col min="441" max="441" width="7.33203125" style="111" customWidth="1"/>
    <col min="442" max="442" width="14.109375" style="111" customWidth="1"/>
    <col min="443" max="443" width="12" style="111" customWidth="1"/>
    <col min="444" max="685" width="7.33203125" style="111"/>
    <col min="686" max="686" width="7.33203125" style="111" customWidth="1"/>
    <col min="687" max="687" width="36" style="111" customWidth="1"/>
    <col min="688" max="688" width="0.5546875" style="111" customWidth="1"/>
    <col min="689" max="689" width="12.33203125" style="111" customWidth="1"/>
    <col min="690" max="690" width="0.88671875" style="111" customWidth="1"/>
    <col min="691" max="691" width="12.33203125" style="111" customWidth="1"/>
    <col min="692" max="692" width="1.33203125" style="111" customWidth="1"/>
    <col min="693" max="693" width="12.33203125" style="111" customWidth="1"/>
    <col min="694" max="694" width="0.6640625" style="111" customWidth="1"/>
    <col min="695" max="695" width="12.109375" style="111" customWidth="1"/>
    <col min="696" max="696" width="1.6640625" style="111" customWidth="1"/>
    <col min="697" max="697" width="7.33203125" style="111" customWidth="1"/>
    <col min="698" max="698" width="14.109375" style="111" customWidth="1"/>
    <col min="699" max="699" width="12" style="111" customWidth="1"/>
    <col min="700" max="941" width="7.33203125" style="111"/>
    <col min="942" max="942" width="7.33203125" style="111" customWidth="1"/>
    <col min="943" max="943" width="36" style="111" customWidth="1"/>
    <col min="944" max="944" width="0.5546875" style="111" customWidth="1"/>
    <col min="945" max="945" width="12.33203125" style="111" customWidth="1"/>
    <col min="946" max="946" width="0.88671875" style="111" customWidth="1"/>
    <col min="947" max="947" width="12.33203125" style="111" customWidth="1"/>
    <col min="948" max="948" width="1.33203125" style="111" customWidth="1"/>
    <col min="949" max="949" width="12.33203125" style="111" customWidth="1"/>
    <col min="950" max="950" width="0.6640625" style="111" customWidth="1"/>
    <col min="951" max="951" width="12.109375" style="111" customWidth="1"/>
    <col min="952" max="952" width="1.6640625" style="111" customWidth="1"/>
    <col min="953" max="953" width="7.33203125" style="111" customWidth="1"/>
    <col min="954" max="954" width="14.109375" style="111" customWidth="1"/>
    <col min="955" max="955" width="12" style="111" customWidth="1"/>
    <col min="956" max="1197" width="7.33203125" style="111"/>
    <col min="1198" max="1198" width="7.33203125" style="111" customWidth="1"/>
    <col min="1199" max="1199" width="36" style="111" customWidth="1"/>
    <col min="1200" max="1200" width="0.5546875" style="111" customWidth="1"/>
    <col min="1201" max="1201" width="12.33203125" style="111" customWidth="1"/>
    <col min="1202" max="1202" width="0.88671875" style="111" customWidth="1"/>
    <col min="1203" max="1203" width="12.33203125" style="111" customWidth="1"/>
    <col min="1204" max="1204" width="1.33203125" style="111" customWidth="1"/>
    <col min="1205" max="1205" width="12.33203125" style="111" customWidth="1"/>
    <col min="1206" max="1206" width="0.6640625" style="111" customWidth="1"/>
    <col min="1207" max="1207" width="12.109375" style="111" customWidth="1"/>
    <col min="1208" max="1208" width="1.6640625" style="111" customWidth="1"/>
    <col min="1209" max="1209" width="7.33203125" style="111" customWidth="1"/>
    <col min="1210" max="1210" width="14.109375" style="111" customWidth="1"/>
    <col min="1211" max="1211" width="12" style="111" customWidth="1"/>
    <col min="1212" max="1453" width="7.33203125" style="111"/>
    <col min="1454" max="1454" width="7.33203125" style="111" customWidth="1"/>
    <col min="1455" max="1455" width="36" style="111" customWidth="1"/>
    <col min="1456" max="1456" width="0.5546875" style="111" customWidth="1"/>
    <col min="1457" max="1457" width="12.33203125" style="111" customWidth="1"/>
    <col min="1458" max="1458" width="0.88671875" style="111" customWidth="1"/>
    <col min="1459" max="1459" width="12.33203125" style="111" customWidth="1"/>
    <col min="1460" max="1460" width="1.33203125" style="111" customWidth="1"/>
    <col min="1461" max="1461" width="12.33203125" style="111" customWidth="1"/>
    <col min="1462" max="1462" width="0.6640625" style="111" customWidth="1"/>
    <col min="1463" max="1463" width="12.109375" style="111" customWidth="1"/>
    <col min="1464" max="1464" width="1.6640625" style="111" customWidth="1"/>
    <col min="1465" max="1465" width="7.33203125" style="111" customWidth="1"/>
    <col min="1466" max="1466" width="14.109375" style="111" customWidth="1"/>
    <col min="1467" max="1467" width="12" style="111" customWidth="1"/>
    <col min="1468" max="1709" width="7.33203125" style="111"/>
    <col min="1710" max="1710" width="7.33203125" style="111" customWidth="1"/>
    <col min="1711" max="1711" width="36" style="111" customWidth="1"/>
    <col min="1712" max="1712" width="0.5546875" style="111" customWidth="1"/>
    <col min="1713" max="1713" width="12.33203125" style="111" customWidth="1"/>
    <col min="1714" max="1714" width="0.88671875" style="111" customWidth="1"/>
    <col min="1715" max="1715" width="12.33203125" style="111" customWidth="1"/>
    <col min="1716" max="1716" width="1.33203125" style="111" customWidth="1"/>
    <col min="1717" max="1717" width="12.33203125" style="111" customWidth="1"/>
    <col min="1718" max="1718" width="0.6640625" style="111" customWidth="1"/>
    <col min="1719" max="1719" width="12.109375" style="111" customWidth="1"/>
    <col min="1720" max="1720" width="1.6640625" style="111" customWidth="1"/>
    <col min="1721" max="1721" width="7.33203125" style="111" customWidth="1"/>
    <col min="1722" max="1722" width="14.109375" style="111" customWidth="1"/>
    <col min="1723" max="1723" width="12" style="111" customWidth="1"/>
    <col min="1724" max="1965" width="7.33203125" style="111"/>
    <col min="1966" max="1966" width="7.33203125" style="111" customWidth="1"/>
    <col min="1967" max="1967" width="36" style="111" customWidth="1"/>
    <col min="1968" max="1968" width="0.5546875" style="111" customWidth="1"/>
    <col min="1969" max="1969" width="12.33203125" style="111" customWidth="1"/>
    <col min="1970" max="1970" width="0.88671875" style="111" customWidth="1"/>
    <col min="1971" max="1971" width="12.33203125" style="111" customWidth="1"/>
    <col min="1972" max="1972" width="1.33203125" style="111" customWidth="1"/>
    <col min="1973" max="1973" width="12.33203125" style="111" customWidth="1"/>
    <col min="1974" max="1974" width="0.6640625" style="111" customWidth="1"/>
    <col min="1975" max="1975" width="12.109375" style="111" customWidth="1"/>
    <col min="1976" max="1976" width="1.6640625" style="111" customWidth="1"/>
    <col min="1977" max="1977" width="7.33203125" style="111" customWidth="1"/>
    <col min="1978" max="1978" width="14.109375" style="111" customWidth="1"/>
    <col min="1979" max="1979" width="12" style="111" customWidth="1"/>
    <col min="1980" max="2221" width="7.33203125" style="111"/>
    <col min="2222" max="2222" width="7.33203125" style="111" customWidth="1"/>
    <col min="2223" max="2223" width="36" style="111" customWidth="1"/>
    <col min="2224" max="2224" width="0.5546875" style="111" customWidth="1"/>
    <col min="2225" max="2225" width="12.33203125" style="111" customWidth="1"/>
    <col min="2226" max="2226" width="0.88671875" style="111" customWidth="1"/>
    <col min="2227" max="2227" width="12.33203125" style="111" customWidth="1"/>
    <col min="2228" max="2228" width="1.33203125" style="111" customWidth="1"/>
    <col min="2229" max="2229" width="12.33203125" style="111" customWidth="1"/>
    <col min="2230" max="2230" width="0.6640625" style="111" customWidth="1"/>
    <col min="2231" max="2231" width="12.109375" style="111" customWidth="1"/>
    <col min="2232" max="2232" width="1.6640625" style="111" customWidth="1"/>
    <col min="2233" max="2233" width="7.33203125" style="111" customWidth="1"/>
    <col min="2234" max="2234" width="14.109375" style="111" customWidth="1"/>
    <col min="2235" max="2235" width="12" style="111" customWidth="1"/>
    <col min="2236" max="2477" width="7.33203125" style="111"/>
    <col min="2478" max="2478" width="7.33203125" style="111" customWidth="1"/>
    <col min="2479" max="2479" width="36" style="111" customWidth="1"/>
    <col min="2480" max="2480" width="0.5546875" style="111" customWidth="1"/>
    <col min="2481" max="2481" width="12.33203125" style="111" customWidth="1"/>
    <col min="2482" max="2482" width="0.88671875" style="111" customWidth="1"/>
    <col min="2483" max="2483" width="12.33203125" style="111" customWidth="1"/>
    <col min="2484" max="2484" width="1.33203125" style="111" customWidth="1"/>
    <col min="2485" max="2485" width="12.33203125" style="111" customWidth="1"/>
    <col min="2486" max="2486" width="0.6640625" style="111" customWidth="1"/>
    <col min="2487" max="2487" width="12.109375" style="111" customWidth="1"/>
    <col min="2488" max="2488" width="1.6640625" style="111" customWidth="1"/>
    <col min="2489" max="2489" width="7.33203125" style="111" customWidth="1"/>
    <col min="2490" max="2490" width="14.109375" style="111" customWidth="1"/>
    <col min="2491" max="2491" width="12" style="111" customWidth="1"/>
    <col min="2492" max="2733" width="7.33203125" style="111"/>
    <col min="2734" max="2734" width="7.33203125" style="111" customWidth="1"/>
    <col min="2735" max="2735" width="36" style="111" customWidth="1"/>
    <col min="2736" max="2736" width="0.5546875" style="111" customWidth="1"/>
    <col min="2737" max="2737" width="12.33203125" style="111" customWidth="1"/>
    <col min="2738" max="2738" width="0.88671875" style="111" customWidth="1"/>
    <col min="2739" max="2739" width="12.33203125" style="111" customWidth="1"/>
    <col min="2740" max="2740" width="1.33203125" style="111" customWidth="1"/>
    <col min="2741" max="2741" width="12.33203125" style="111" customWidth="1"/>
    <col min="2742" max="2742" width="0.6640625" style="111" customWidth="1"/>
    <col min="2743" max="2743" width="12.109375" style="111" customWidth="1"/>
    <col min="2744" max="2744" width="1.6640625" style="111" customWidth="1"/>
    <col min="2745" max="2745" width="7.33203125" style="111" customWidth="1"/>
    <col min="2746" max="2746" width="14.109375" style="111" customWidth="1"/>
    <col min="2747" max="2747" width="12" style="111" customWidth="1"/>
    <col min="2748" max="2989" width="7.33203125" style="111"/>
    <col min="2990" max="2990" width="7.33203125" style="111" customWidth="1"/>
    <col min="2991" max="2991" width="36" style="111" customWidth="1"/>
    <col min="2992" max="2992" width="0.5546875" style="111" customWidth="1"/>
    <col min="2993" max="2993" width="12.33203125" style="111" customWidth="1"/>
    <col min="2994" max="2994" width="0.88671875" style="111" customWidth="1"/>
    <col min="2995" max="2995" width="12.33203125" style="111" customWidth="1"/>
    <col min="2996" max="2996" width="1.33203125" style="111" customWidth="1"/>
    <col min="2997" max="2997" width="12.33203125" style="111" customWidth="1"/>
    <col min="2998" max="2998" width="0.6640625" style="111" customWidth="1"/>
    <col min="2999" max="2999" width="12.109375" style="111" customWidth="1"/>
    <col min="3000" max="3000" width="1.6640625" style="111" customWidth="1"/>
    <col min="3001" max="3001" width="7.33203125" style="111" customWidth="1"/>
    <col min="3002" max="3002" width="14.109375" style="111" customWidth="1"/>
    <col min="3003" max="3003" width="12" style="111" customWidth="1"/>
    <col min="3004" max="3245" width="7.33203125" style="111"/>
    <col min="3246" max="3246" width="7.33203125" style="111" customWidth="1"/>
    <col min="3247" max="3247" width="36" style="111" customWidth="1"/>
    <col min="3248" max="3248" width="0.5546875" style="111" customWidth="1"/>
    <col min="3249" max="3249" width="12.33203125" style="111" customWidth="1"/>
    <col min="3250" max="3250" width="0.88671875" style="111" customWidth="1"/>
    <col min="3251" max="3251" width="12.33203125" style="111" customWidth="1"/>
    <col min="3252" max="3252" width="1.33203125" style="111" customWidth="1"/>
    <col min="3253" max="3253" width="12.33203125" style="111" customWidth="1"/>
    <col min="3254" max="3254" width="0.6640625" style="111" customWidth="1"/>
    <col min="3255" max="3255" width="12.109375" style="111" customWidth="1"/>
    <col min="3256" max="3256" width="1.6640625" style="111" customWidth="1"/>
    <col min="3257" max="3257" width="7.33203125" style="111" customWidth="1"/>
    <col min="3258" max="3258" width="14.109375" style="111" customWidth="1"/>
    <col min="3259" max="3259" width="12" style="111" customWidth="1"/>
    <col min="3260" max="3501" width="7.33203125" style="111"/>
    <col min="3502" max="3502" width="7.33203125" style="111" customWidth="1"/>
    <col min="3503" max="3503" width="36" style="111" customWidth="1"/>
    <col min="3504" max="3504" width="0.5546875" style="111" customWidth="1"/>
    <col min="3505" max="3505" width="12.33203125" style="111" customWidth="1"/>
    <col min="3506" max="3506" width="0.88671875" style="111" customWidth="1"/>
    <col min="3507" max="3507" width="12.33203125" style="111" customWidth="1"/>
    <col min="3508" max="3508" width="1.33203125" style="111" customWidth="1"/>
    <col min="3509" max="3509" width="12.33203125" style="111" customWidth="1"/>
    <col min="3510" max="3510" width="0.6640625" style="111" customWidth="1"/>
    <col min="3511" max="3511" width="12.109375" style="111" customWidth="1"/>
    <col min="3512" max="3512" width="1.6640625" style="111" customWidth="1"/>
    <col min="3513" max="3513" width="7.33203125" style="111" customWidth="1"/>
    <col min="3514" max="3514" width="14.109375" style="111" customWidth="1"/>
    <col min="3515" max="3515" width="12" style="111" customWidth="1"/>
    <col min="3516" max="3757" width="7.33203125" style="111"/>
    <col min="3758" max="3758" width="7.33203125" style="111" customWidth="1"/>
    <col min="3759" max="3759" width="36" style="111" customWidth="1"/>
    <col min="3760" max="3760" width="0.5546875" style="111" customWidth="1"/>
    <col min="3761" max="3761" width="12.33203125" style="111" customWidth="1"/>
    <col min="3762" max="3762" width="0.88671875" style="111" customWidth="1"/>
    <col min="3763" max="3763" width="12.33203125" style="111" customWidth="1"/>
    <col min="3764" max="3764" width="1.33203125" style="111" customWidth="1"/>
    <col min="3765" max="3765" width="12.33203125" style="111" customWidth="1"/>
    <col min="3766" max="3766" width="0.6640625" style="111" customWidth="1"/>
    <col min="3767" max="3767" width="12.109375" style="111" customWidth="1"/>
    <col min="3768" max="3768" width="1.6640625" style="111" customWidth="1"/>
    <col min="3769" max="3769" width="7.33203125" style="111" customWidth="1"/>
    <col min="3770" max="3770" width="14.109375" style="111" customWidth="1"/>
    <col min="3771" max="3771" width="12" style="111" customWidth="1"/>
    <col min="3772" max="4013" width="7.33203125" style="111"/>
    <col min="4014" max="4014" width="7.33203125" style="111" customWidth="1"/>
    <col min="4015" max="4015" width="36" style="111" customWidth="1"/>
    <col min="4016" max="4016" width="0.5546875" style="111" customWidth="1"/>
    <col min="4017" max="4017" width="12.33203125" style="111" customWidth="1"/>
    <col min="4018" max="4018" width="0.88671875" style="111" customWidth="1"/>
    <col min="4019" max="4019" width="12.33203125" style="111" customWidth="1"/>
    <col min="4020" max="4020" width="1.33203125" style="111" customWidth="1"/>
    <col min="4021" max="4021" width="12.33203125" style="111" customWidth="1"/>
    <col min="4022" max="4022" width="0.6640625" style="111" customWidth="1"/>
    <col min="4023" max="4023" width="12.109375" style="111" customWidth="1"/>
    <col min="4024" max="4024" width="1.6640625" style="111" customWidth="1"/>
    <col min="4025" max="4025" width="7.33203125" style="111" customWidth="1"/>
    <col min="4026" max="4026" width="14.109375" style="111" customWidth="1"/>
    <col min="4027" max="4027" width="12" style="111" customWidth="1"/>
    <col min="4028" max="4269" width="7.33203125" style="111"/>
    <col min="4270" max="4270" width="7.33203125" style="111" customWidth="1"/>
    <col min="4271" max="4271" width="36" style="111" customWidth="1"/>
    <col min="4272" max="4272" width="0.5546875" style="111" customWidth="1"/>
    <col min="4273" max="4273" width="12.33203125" style="111" customWidth="1"/>
    <col min="4274" max="4274" width="0.88671875" style="111" customWidth="1"/>
    <col min="4275" max="4275" width="12.33203125" style="111" customWidth="1"/>
    <col min="4276" max="4276" width="1.33203125" style="111" customWidth="1"/>
    <col min="4277" max="4277" width="12.33203125" style="111" customWidth="1"/>
    <col min="4278" max="4278" width="0.6640625" style="111" customWidth="1"/>
    <col min="4279" max="4279" width="12.109375" style="111" customWidth="1"/>
    <col min="4280" max="4280" width="1.6640625" style="111" customWidth="1"/>
    <col min="4281" max="4281" width="7.33203125" style="111" customWidth="1"/>
    <col min="4282" max="4282" width="14.109375" style="111" customWidth="1"/>
    <col min="4283" max="4283" width="12" style="111" customWidth="1"/>
    <col min="4284" max="4525" width="7.33203125" style="111"/>
    <col min="4526" max="4526" width="7.33203125" style="111" customWidth="1"/>
    <col min="4527" max="4527" width="36" style="111" customWidth="1"/>
    <col min="4528" max="4528" width="0.5546875" style="111" customWidth="1"/>
    <col min="4529" max="4529" width="12.33203125" style="111" customWidth="1"/>
    <col min="4530" max="4530" width="0.88671875" style="111" customWidth="1"/>
    <col min="4531" max="4531" width="12.33203125" style="111" customWidth="1"/>
    <col min="4532" max="4532" width="1.33203125" style="111" customWidth="1"/>
    <col min="4533" max="4533" width="12.33203125" style="111" customWidth="1"/>
    <col min="4534" max="4534" width="0.6640625" style="111" customWidth="1"/>
    <col min="4535" max="4535" width="12.109375" style="111" customWidth="1"/>
    <col min="4536" max="4536" width="1.6640625" style="111" customWidth="1"/>
    <col min="4537" max="4537" width="7.33203125" style="111" customWidth="1"/>
    <col min="4538" max="4538" width="14.109375" style="111" customWidth="1"/>
    <col min="4539" max="4539" width="12" style="111" customWidth="1"/>
    <col min="4540" max="4781" width="7.33203125" style="111"/>
    <col min="4782" max="4782" width="7.33203125" style="111" customWidth="1"/>
    <col min="4783" max="4783" width="36" style="111" customWidth="1"/>
    <col min="4784" max="4784" width="0.5546875" style="111" customWidth="1"/>
    <col min="4785" max="4785" width="12.33203125" style="111" customWidth="1"/>
    <col min="4786" max="4786" width="0.88671875" style="111" customWidth="1"/>
    <col min="4787" max="4787" width="12.33203125" style="111" customWidth="1"/>
    <col min="4788" max="4788" width="1.33203125" style="111" customWidth="1"/>
    <col min="4789" max="4789" width="12.33203125" style="111" customWidth="1"/>
    <col min="4790" max="4790" width="0.6640625" style="111" customWidth="1"/>
    <col min="4791" max="4791" width="12.109375" style="111" customWidth="1"/>
    <col min="4792" max="4792" width="1.6640625" style="111" customWidth="1"/>
    <col min="4793" max="4793" width="7.33203125" style="111" customWidth="1"/>
    <col min="4794" max="4794" width="14.109375" style="111" customWidth="1"/>
    <col min="4795" max="4795" width="12" style="111" customWidth="1"/>
    <col min="4796" max="5037" width="7.33203125" style="111"/>
    <col min="5038" max="5038" width="7.33203125" style="111" customWidth="1"/>
    <col min="5039" max="5039" width="36" style="111" customWidth="1"/>
    <col min="5040" max="5040" width="0.5546875" style="111" customWidth="1"/>
    <col min="5041" max="5041" width="12.33203125" style="111" customWidth="1"/>
    <col min="5042" max="5042" width="0.88671875" style="111" customWidth="1"/>
    <col min="5043" max="5043" width="12.33203125" style="111" customWidth="1"/>
    <col min="5044" max="5044" width="1.33203125" style="111" customWidth="1"/>
    <col min="5045" max="5045" width="12.33203125" style="111" customWidth="1"/>
    <col min="5046" max="5046" width="0.6640625" style="111" customWidth="1"/>
    <col min="5047" max="5047" width="12.109375" style="111" customWidth="1"/>
    <col min="5048" max="5048" width="1.6640625" style="111" customWidth="1"/>
    <col min="5049" max="5049" width="7.33203125" style="111" customWidth="1"/>
    <col min="5050" max="5050" width="14.109375" style="111" customWidth="1"/>
    <col min="5051" max="5051" width="12" style="111" customWidth="1"/>
    <col min="5052" max="5293" width="7.33203125" style="111"/>
    <col min="5294" max="5294" width="7.33203125" style="111" customWidth="1"/>
    <col min="5295" max="5295" width="36" style="111" customWidth="1"/>
    <col min="5296" max="5296" width="0.5546875" style="111" customWidth="1"/>
    <col min="5297" max="5297" width="12.33203125" style="111" customWidth="1"/>
    <col min="5298" max="5298" width="0.88671875" style="111" customWidth="1"/>
    <col min="5299" max="5299" width="12.33203125" style="111" customWidth="1"/>
    <col min="5300" max="5300" width="1.33203125" style="111" customWidth="1"/>
    <col min="5301" max="5301" width="12.33203125" style="111" customWidth="1"/>
    <col min="5302" max="5302" width="0.6640625" style="111" customWidth="1"/>
    <col min="5303" max="5303" width="12.109375" style="111" customWidth="1"/>
    <col min="5304" max="5304" width="1.6640625" style="111" customWidth="1"/>
    <col min="5305" max="5305" width="7.33203125" style="111" customWidth="1"/>
    <col min="5306" max="5306" width="14.109375" style="111" customWidth="1"/>
    <col min="5307" max="5307" width="12" style="111" customWidth="1"/>
    <col min="5308" max="5549" width="7.33203125" style="111"/>
    <col min="5550" max="5550" width="7.33203125" style="111" customWidth="1"/>
    <col min="5551" max="5551" width="36" style="111" customWidth="1"/>
    <col min="5552" max="5552" width="0.5546875" style="111" customWidth="1"/>
    <col min="5553" max="5553" width="12.33203125" style="111" customWidth="1"/>
    <col min="5554" max="5554" width="0.88671875" style="111" customWidth="1"/>
    <col min="5555" max="5555" width="12.33203125" style="111" customWidth="1"/>
    <col min="5556" max="5556" width="1.33203125" style="111" customWidth="1"/>
    <col min="5557" max="5557" width="12.33203125" style="111" customWidth="1"/>
    <col min="5558" max="5558" width="0.6640625" style="111" customWidth="1"/>
    <col min="5559" max="5559" width="12.109375" style="111" customWidth="1"/>
    <col min="5560" max="5560" width="1.6640625" style="111" customWidth="1"/>
    <col min="5561" max="5561" width="7.33203125" style="111" customWidth="1"/>
    <col min="5562" max="5562" width="14.109375" style="111" customWidth="1"/>
    <col min="5563" max="5563" width="12" style="111" customWidth="1"/>
    <col min="5564" max="5805" width="7.33203125" style="111"/>
    <col min="5806" max="5806" width="7.33203125" style="111" customWidth="1"/>
    <col min="5807" max="5807" width="36" style="111" customWidth="1"/>
    <col min="5808" max="5808" width="0.5546875" style="111" customWidth="1"/>
    <col min="5809" max="5809" width="12.33203125" style="111" customWidth="1"/>
    <col min="5810" max="5810" width="0.88671875" style="111" customWidth="1"/>
    <col min="5811" max="5811" width="12.33203125" style="111" customWidth="1"/>
    <col min="5812" max="5812" width="1.33203125" style="111" customWidth="1"/>
    <col min="5813" max="5813" width="12.33203125" style="111" customWidth="1"/>
    <col min="5814" max="5814" width="0.6640625" style="111" customWidth="1"/>
    <col min="5815" max="5815" width="12.109375" style="111" customWidth="1"/>
    <col min="5816" max="5816" width="1.6640625" style="111" customWidth="1"/>
    <col min="5817" max="5817" width="7.33203125" style="111" customWidth="1"/>
    <col min="5818" max="5818" width="14.109375" style="111" customWidth="1"/>
    <col min="5819" max="5819" width="12" style="111" customWidth="1"/>
    <col min="5820" max="6061" width="7.33203125" style="111"/>
    <col min="6062" max="6062" width="7.33203125" style="111" customWidth="1"/>
    <col min="6063" max="6063" width="36" style="111" customWidth="1"/>
    <col min="6064" max="6064" width="0.5546875" style="111" customWidth="1"/>
    <col min="6065" max="6065" width="12.33203125" style="111" customWidth="1"/>
    <col min="6066" max="6066" width="0.88671875" style="111" customWidth="1"/>
    <col min="6067" max="6067" width="12.33203125" style="111" customWidth="1"/>
    <col min="6068" max="6068" width="1.33203125" style="111" customWidth="1"/>
    <col min="6069" max="6069" width="12.33203125" style="111" customWidth="1"/>
    <col min="6070" max="6070" width="0.6640625" style="111" customWidth="1"/>
    <col min="6071" max="6071" width="12.109375" style="111" customWidth="1"/>
    <col min="6072" max="6072" width="1.6640625" style="111" customWidth="1"/>
    <col min="6073" max="6073" width="7.33203125" style="111" customWidth="1"/>
    <col min="6074" max="6074" width="14.109375" style="111" customWidth="1"/>
    <col min="6075" max="6075" width="12" style="111" customWidth="1"/>
    <col min="6076" max="6317" width="7.33203125" style="111"/>
    <col min="6318" max="6318" width="7.33203125" style="111" customWidth="1"/>
    <col min="6319" max="6319" width="36" style="111" customWidth="1"/>
    <col min="6320" max="6320" width="0.5546875" style="111" customWidth="1"/>
    <col min="6321" max="6321" width="12.33203125" style="111" customWidth="1"/>
    <col min="6322" max="6322" width="0.88671875" style="111" customWidth="1"/>
    <col min="6323" max="6323" width="12.33203125" style="111" customWidth="1"/>
    <col min="6324" max="6324" width="1.33203125" style="111" customWidth="1"/>
    <col min="6325" max="6325" width="12.33203125" style="111" customWidth="1"/>
    <col min="6326" max="6326" width="0.6640625" style="111" customWidth="1"/>
    <col min="6327" max="6327" width="12.109375" style="111" customWidth="1"/>
    <col min="6328" max="6328" width="1.6640625" style="111" customWidth="1"/>
    <col min="6329" max="6329" width="7.33203125" style="111" customWidth="1"/>
    <col min="6330" max="6330" width="14.109375" style="111" customWidth="1"/>
    <col min="6331" max="6331" width="12" style="111" customWidth="1"/>
    <col min="6332" max="6573" width="7.33203125" style="111"/>
    <col min="6574" max="6574" width="7.33203125" style="111" customWidth="1"/>
    <col min="6575" max="6575" width="36" style="111" customWidth="1"/>
    <col min="6576" max="6576" width="0.5546875" style="111" customWidth="1"/>
    <col min="6577" max="6577" width="12.33203125" style="111" customWidth="1"/>
    <col min="6578" max="6578" width="0.88671875" style="111" customWidth="1"/>
    <col min="6579" max="6579" width="12.33203125" style="111" customWidth="1"/>
    <col min="6580" max="6580" width="1.33203125" style="111" customWidth="1"/>
    <col min="6581" max="6581" width="12.33203125" style="111" customWidth="1"/>
    <col min="6582" max="6582" width="0.6640625" style="111" customWidth="1"/>
    <col min="6583" max="6583" width="12.109375" style="111" customWidth="1"/>
    <col min="6584" max="6584" width="1.6640625" style="111" customWidth="1"/>
    <col min="6585" max="6585" width="7.33203125" style="111" customWidth="1"/>
    <col min="6586" max="6586" width="14.109375" style="111" customWidth="1"/>
    <col min="6587" max="6587" width="12" style="111" customWidth="1"/>
    <col min="6588" max="6829" width="7.33203125" style="111"/>
    <col min="6830" max="6830" width="7.33203125" style="111" customWidth="1"/>
    <col min="6831" max="6831" width="36" style="111" customWidth="1"/>
    <col min="6832" max="6832" width="0.5546875" style="111" customWidth="1"/>
    <col min="6833" max="6833" width="12.33203125" style="111" customWidth="1"/>
    <col min="6834" max="6834" width="0.88671875" style="111" customWidth="1"/>
    <col min="6835" max="6835" width="12.33203125" style="111" customWidth="1"/>
    <col min="6836" max="6836" width="1.33203125" style="111" customWidth="1"/>
    <col min="6837" max="6837" width="12.33203125" style="111" customWidth="1"/>
    <col min="6838" max="6838" width="0.6640625" style="111" customWidth="1"/>
    <col min="6839" max="6839" width="12.109375" style="111" customWidth="1"/>
    <col min="6840" max="6840" width="1.6640625" style="111" customWidth="1"/>
    <col min="6841" max="6841" width="7.33203125" style="111" customWidth="1"/>
    <col min="6842" max="6842" width="14.109375" style="111" customWidth="1"/>
    <col min="6843" max="6843" width="12" style="111" customWidth="1"/>
    <col min="6844" max="7085" width="7.33203125" style="111"/>
    <col min="7086" max="7086" width="7.33203125" style="111" customWidth="1"/>
    <col min="7087" max="7087" width="36" style="111" customWidth="1"/>
    <col min="7088" max="7088" width="0.5546875" style="111" customWidth="1"/>
    <col min="7089" max="7089" width="12.33203125" style="111" customWidth="1"/>
    <col min="7090" max="7090" width="0.88671875" style="111" customWidth="1"/>
    <col min="7091" max="7091" width="12.33203125" style="111" customWidth="1"/>
    <col min="7092" max="7092" width="1.33203125" style="111" customWidth="1"/>
    <col min="7093" max="7093" width="12.33203125" style="111" customWidth="1"/>
    <col min="7094" max="7094" width="0.6640625" style="111" customWidth="1"/>
    <col min="7095" max="7095" width="12.109375" style="111" customWidth="1"/>
    <col min="7096" max="7096" width="1.6640625" style="111" customWidth="1"/>
    <col min="7097" max="7097" width="7.33203125" style="111" customWidth="1"/>
    <col min="7098" max="7098" width="14.109375" style="111" customWidth="1"/>
    <col min="7099" max="7099" width="12" style="111" customWidth="1"/>
    <col min="7100" max="7341" width="7.33203125" style="111"/>
    <col min="7342" max="7342" width="7.33203125" style="111" customWidth="1"/>
    <col min="7343" max="7343" width="36" style="111" customWidth="1"/>
    <col min="7344" max="7344" width="0.5546875" style="111" customWidth="1"/>
    <col min="7345" max="7345" width="12.33203125" style="111" customWidth="1"/>
    <col min="7346" max="7346" width="0.88671875" style="111" customWidth="1"/>
    <col min="7347" max="7347" width="12.33203125" style="111" customWidth="1"/>
    <col min="7348" max="7348" width="1.33203125" style="111" customWidth="1"/>
    <col min="7349" max="7349" width="12.33203125" style="111" customWidth="1"/>
    <col min="7350" max="7350" width="0.6640625" style="111" customWidth="1"/>
    <col min="7351" max="7351" width="12.109375" style="111" customWidth="1"/>
    <col min="7352" max="7352" width="1.6640625" style="111" customWidth="1"/>
    <col min="7353" max="7353" width="7.33203125" style="111" customWidth="1"/>
    <col min="7354" max="7354" width="14.109375" style="111" customWidth="1"/>
    <col min="7355" max="7355" width="12" style="111" customWidth="1"/>
    <col min="7356" max="7597" width="7.33203125" style="111"/>
    <col min="7598" max="7598" width="7.33203125" style="111" customWidth="1"/>
    <col min="7599" max="7599" width="36" style="111" customWidth="1"/>
    <col min="7600" max="7600" width="0.5546875" style="111" customWidth="1"/>
    <col min="7601" max="7601" width="12.33203125" style="111" customWidth="1"/>
    <col min="7602" max="7602" width="0.88671875" style="111" customWidth="1"/>
    <col min="7603" max="7603" width="12.33203125" style="111" customWidth="1"/>
    <col min="7604" max="7604" width="1.33203125" style="111" customWidth="1"/>
    <col min="7605" max="7605" width="12.33203125" style="111" customWidth="1"/>
    <col min="7606" max="7606" width="0.6640625" style="111" customWidth="1"/>
    <col min="7607" max="7607" width="12.109375" style="111" customWidth="1"/>
    <col min="7608" max="7608" width="1.6640625" style="111" customWidth="1"/>
    <col min="7609" max="7609" width="7.33203125" style="111" customWidth="1"/>
    <col min="7610" max="7610" width="14.109375" style="111" customWidth="1"/>
    <col min="7611" max="7611" width="12" style="111" customWidth="1"/>
    <col min="7612" max="7853" width="7.33203125" style="111"/>
    <col min="7854" max="7854" width="7.33203125" style="111" customWidth="1"/>
    <col min="7855" max="7855" width="36" style="111" customWidth="1"/>
    <col min="7856" max="7856" width="0.5546875" style="111" customWidth="1"/>
    <col min="7857" max="7857" width="12.33203125" style="111" customWidth="1"/>
    <col min="7858" max="7858" width="0.88671875" style="111" customWidth="1"/>
    <col min="7859" max="7859" width="12.33203125" style="111" customWidth="1"/>
    <col min="7860" max="7860" width="1.33203125" style="111" customWidth="1"/>
    <col min="7861" max="7861" width="12.33203125" style="111" customWidth="1"/>
    <col min="7862" max="7862" width="0.6640625" style="111" customWidth="1"/>
    <col min="7863" max="7863" width="12.109375" style="111" customWidth="1"/>
    <col min="7864" max="7864" width="1.6640625" style="111" customWidth="1"/>
    <col min="7865" max="7865" width="7.33203125" style="111" customWidth="1"/>
    <col min="7866" max="7866" width="14.109375" style="111" customWidth="1"/>
    <col min="7867" max="7867" width="12" style="111" customWidth="1"/>
    <col min="7868" max="8109" width="7.33203125" style="111"/>
    <col min="8110" max="8110" width="7.33203125" style="111" customWidth="1"/>
    <col min="8111" max="8111" width="36" style="111" customWidth="1"/>
    <col min="8112" max="8112" width="0.5546875" style="111" customWidth="1"/>
    <col min="8113" max="8113" width="12.33203125" style="111" customWidth="1"/>
    <col min="8114" max="8114" width="0.88671875" style="111" customWidth="1"/>
    <col min="8115" max="8115" width="12.33203125" style="111" customWidth="1"/>
    <col min="8116" max="8116" width="1.33203125" style="111" customWidth="1"/>
    <col min="8117" max="8117" width="12.33203125" style="111" customWidth="1"/>
    <col min="8118" max="8118" width="0.6640625" style="111" customWidth="1"/>
    <col min="8119" max="8119" width="12.109375" style="111" customWidth="1"/>
    <col min="8120" max="8120" width="1.6640625" style="111" customWidth="1"/>
    <col min="8121" max="8121" width="7.33203125" style="111" customWidth="1"/>
    <col min="8122" max="8122" width="14.109375" style="111" customWidth="1"/>
    <col min="8123" max="8123" width="12" style="111" customWidth="1"/>
    <col min="8124" max="8365" width="7.33203125" style="111"/>
    <col min="8366" max="8366" width="7.33203125" style="111" customWidth="1"/>
    <col min="8367" max="8367" width="36" style="111" customWidth="1"/>
    <col min="8368" max="8368" width="0.5546875" style="111" customWidth="1"/>
    <col min="8369" max="8369" width="12.33203125" style="111" customWidth="1"/>
    <col min="8370" max="8370" width="0.88671875" style="111" customWidth="1"/>
    <col min="8371" max="8371" width="12.33203125" style="111" customWidth="1"/>
    <col min="8372" max="8372" width="1.33203125" style="111" customWidth="1"/>
    <col min="8373" max="8373" width="12.33203125" style="111" customWidth="1"/>
    <col min="8374" max="8374" width="0.6640625" style="111" customWidth="1"/>
    <col min="8375" max="8375" width="12.109375" style="111" customWidth="1"/>
    <col min="8376" max="8376" width="1.6640625" style="111" customWidth="1"/>
    <col min="8377" max="8377" width="7.33203125" style="111" customWidth="1"/>
    <col min="8378" max="8378" width="14.109375" style="111" customWidth="1"/>
    <col min="8379" max="8379" width="12" style="111" customWidth="1"/>
    <col min="8380" max="8621" width="7.33203125" style="111"/>
    <col min="8622" max="8622" width="7.33203125" style="111" customWidth="1"/>
    <col min="8623" max="8623" width="36" style="111" customWidth="1"/>
    <col min="8624" max="8624" width="0.5546875" style="111" customWidth="1"/>
    <col min="8625" max="8625" width="12.33203125" style="111" customWidth="1"/>
    <col min="8626" max="8626" width="0.88671875" style="111" customWidth="1"/>
    <col min="8627" max="8627" width="12.33203125" style="111" customWidth="1"/>
    <col min="8628" max="8628" width="1.33203125" style="111" customWidth="1"/>
    <col min="8629" max="8629" width="12.33203125" style="111" customWidth="1"/>
    <col min="8630" max="8630" width="0.6640625" style="111" customWidth="1"/>
    <col min="8631" max="8631" width="12.109375" style="111" customWidth="1"/>
    <col min="8632" max="8632" width="1.6640625" style="111" customWidth="1"/>
    <col min="8633" max="8633" width="7.33203125" style="111" customWidth="1"/>
    <col min="8634" max="8634" width="14.109375" style="111" customWidth="1"/>
    <col min="8635" max="8635" width="12" style="111" customWidth="1"/>
    <col min="8636" max="8877" width="7.33203125" style="111"/>
    <col min="8878" max="8878" width="7.33203125" style="111" customWidth="1"/>
    <col min="8879" max="8879" width="36" style="111" customWidth="1"/>
    <col min="8880" max="8880" width="0.5546875" style="111" customWidth="1"/>
    <col min="8881" max="8881" width="12.33203125" style="111" customWidth="1"/>
    <col min="8882" max="8882" width="0.88671875" style="111" customWidth="1"/>
    <col min="8883" max="8883" width="12.33203125" style="111" customWidth="1"/>
    <col min="8884" max="8884" width="1.33203125" style="111" customWidth="1"/>
    <col min="8885" max="8885" width="12.33203125" style="111" customWidth="1"/>
    <col min="8886" max="8886" width="0.6640625" style="111" customWidth="1"/>
    <col min="8887" max="8887" width="12.109375" style="111" customWidth="1"/>
    <col min="8888" max="8888" width="1.6640625" style="111" customWidth="1"/>
    <col min="8889" max="8889" width="7.33203125" style="111" customWidth="1"/>
    <col min="8890" max="8890" width="14.109375" style="111" customWidth="1"/>
    <col min="8891" max="8891" width="12" style="111" customWidth="1"/>
    <col min="8892" max="9133" width="7.33203125" style="111"/>
    <col min="9134" max="9134" width="7.33203125" style="111" customWidth="1"/>
    <col min="9135" max="9135" width="36" style="111" customWidth="1"/>
    <col min="9136" max="9136" width="0.5546875" style="111" customWidth="1"/>
    <col min="9137" max="9137" width="12.33203125" style="111" customWidth="1"/>
    <col min="9138" max="9138" width="0.88671875" style="111" customWidth="1"/>
    <col min="9139" max="9139" width="12.33203125" style="111" customWidth="1"/>
    <col min="9140" max="9140" width="1.33203125" style="111" customWidth="1"/>
    <col min="9141" max="9141" width="12.33203125" style="111" customWidth="1"/>
    <col min="9142" max="9142" width="0.6640625" style="111" customWidth="1"/>
    <col min="9143" max="9143" width="12.109375" style="111" customWidth="1"/>
    <col min="9144" max="9144" width="1.6640625" style="111" customWidth="1"/>
    <col min="9145" max="9145" width="7.33203125" style="111" customWidth="1"/>
    <col min="9146" max="9146" width="14.109375" style="111" customWidth="1"/>
    <col min="9147" max="9147" width="12" style="111" customWidth="1"/>
    <col min="9148" max="9389" width="7.33203125" style="111"/>
    <col min="9390" max="9390" width="7.33203125" style="111" customWidth="1"/>
    <col min="9391" max="9391" width="36" style="111" customWidth="1"/>
    <col min="9392" max="9392" width="0.5546875" style="111" customWidth="1"/>
    <col min="9393" max="9393" width="12.33203125" style="111" customWidth="1"/>
    <col min="9394" max="9394" width="0.88671875" style="111" customWidth="1"/>
    <col min="9395" max="9395" width="12.33203125" style="111" customWidth="1"/>
    <col min="9396" max="9396" width="1.33203125" style="111" customWidth="1"/>
    <col min="9397" max="9397" width="12.33203125" style="111" customWidth="1"/>
    <col min="9398" max="9398" width="0.6640625" style="111" customWidth="1"/>
    <col min="9399" max="9399" width="12.109375" style="111" customWidth="1"/>
    <col min="9400" max="9400" width="1.6640625" style="111" customWidth="1"/>
    <col min="9401" max="9401" width="7.33203125" style="111" customWidth="1"/>
    <col min="9402" max="9402" width="14.109375" style="111" customWidth="1"/>
    <col min="9403" max="9403" width="12" style="111" customWidth="1"/>
    <col min="9404" max="9645" width="7.33203125" style="111"/>
    <col min="9646" max="9646" width="7.33203125" style="111" customWidth="1"/>
    <col min="9647" max="9647" width="36" style="111" customWidth="1"/>
    <col min="9648" max="9648" width="0.5546875" style="111" customWidth="1"/>
    <col min="9649" max="9649" width="12.33203125" style="111" customWidth="1"/>
    <col min="9650" max="9650" width="0.88671875" style="111" customWidth="1"/>
    <col min="9651" max="9651" width="12.33203125" style="111" customWidth="1"/>
    <col min="9652" max="9652" width="1.33203125" style="111" customWidth="1"/>
    <col min="9653" max="9653" width="12.33203125" style="111" customWidth="1"/>
    <col min="9654" max="9654" width="0.6640625" style="111" customWidth="1"/>
    <col min="9655" max="9655" width="12.109375" style="111" customWidth="1"/>
    <col min="9656" max="9656" width="1.6640625" style="111" customWidth="1"/>
    <col min="9657" max="9657" width="7.33203125" style="111" customWidth="1"/>
    <col min="9658" max="9658" width="14.109375" style="111" customWidth="1"/>
    <col min="9659" max="9659" width="12" style="111" customWidth="1"/>
    <col min="9660" max="9901" width="7.33203125" style="111"/>
    <col min="9902" max="9902" width="7.33203125" style="111" customWidth="1"/>
    <col min="9903" max="9903" width="36" style="111" customWidth="1"/>
    <col min="9904" max="9904" width="0.5546875" style="111" customWidth="1"/>
    <col min="9905" max="9905" width="12.33203125" style="111" customWidth="1"/>
    <col min="9906" max="9906" width="0.88671875" style="111" customWidth="1"/>
    <col min="9907" max="9907" width="12.33203125" style="111" customWidth="1"/>
    <col min="9908" max="9908" width="1.33203125" style="111" customWidth="1"/>
    <col min="9909" max="9909" width="12.33203125" style="111" customWidth="1"/>
    <col min="9910" max="9910" width="0.6640625" style="111" customWidth="1"/>
    <col min="9911" max="9911" width="12.109375" style="111" customWidth="1"/>
    <col min="9912" max="9912" width="1.6640625" style="111" customWidth="1"/>
    <col min="9913" max="9913" width="7.33203125" style="111" customWidth="1"/>
    <col min="9914" max="9914" width="14.109375" style="111" customWidth="1"/>
    <col min="9915" max="9915" width="12" style="111" customWidth="1"/>
    <col min="9916" max="10157" width="7.33203125" style="111"/>
    <col min="10158" max="10158" width="7.33203125" style="111" customWidth="1"/>
    <col min="10159" max="10159" width="36" style="111" customWidth="1"/>
    <col min="10160" max="10160" width="0.5546875" style="111" customWidth="1"/>
    <col min="10161" max="10161" width="12.33203125" style="111" customWidth="1"/>
    <col min="10162" max="10162" width="0.88671875" style="111" customWidth="1"/>
    <col min="10163" max="10163" width="12.33203125" style="111" customWidth="1"/>
    <col min="10164" max="10164" width="1.33203125" style="111" customWidth="1"/>
    <col min="10165" max="10165" width="12.33203125" style="111" customWidth="1"/>
    <col min="10166" max="10166" width="0.6640625" style="111" customWidth="1"/>
    <col min="10167" max="10167" width="12.109375" style="111" customWidth="1"/>
    <col min="10168" max="10168" width="1.6640625" style="111" customWidth="1"/>
    <col min="10169" max="10169" width="7.33203125" style="111" customWidth="1"/>
    <col min="10170" max="10170" width="14.109375" style="111" customWidth="1"/>
    <col min="10171" max="10171" width="12" style="111" customWidth="1"/>
    <col min="10172" max="10413" width="7.33203125" style="111"/>
    <col min="10414" max="10414" width="7.33203125" style="111" customWidth="1"/>
    <col min="10415" max="10415" width="36" style="111" customWidth="1"/>
    <col min="10416" max="10416" width="0.5546875" style="111" customWidth="1"/>
    <col min="10417" max="10417" width="12.33203125" style="111" customWidth="1"/>
    <col min="10418" max="10418" width="0.88671875" style="111" customWidth="1"/>
    <col min="10419" max="10419" width="12.33203125" style="111" customWidth="1"/>
    <col min="10420" max="10420" width="1.33203125" style="111" customWidth="1"/>
    <col min="10421" max="10421" width="12.33203125" style="111" customWidth="1"/>
    <col min="10422" max="10422" width="0.6640625" style="111" customWidth="1"/>
    <col min="10423" max="10423" width="12.109375" style="111" customWidth="1"/>
    <col min="10424" max="10424" width="1.6640625" style="111" customWidth="1"/>
    <col min="10425" max="10425" width="7.33203125" style="111" customWidth="1"/>
    <col min="10426" max="10426" width="14.109375" style="111" customWidth="1"/>
    <col min="10427" max="10427" width="12" style="111" customWidth="1"/>
    <col min="10428" max="10669" width="7.33203125" style="111"/>
    <col min="10670" max="10670" width="7.33203125" style="111" customWidth="1"/>
    <col min="10671" max="10671" width="36" style="111" customWidth="1"/>
    <col min="10672" max="10672" width="0.5546875" style="111" customWidth="1"/>
    <col min="10673" max="10673" width="12.33203125" style="111" customWidth="1"/>
    <col min="10674" max="10674" width="0.88671875" style="111" customWidth="1"/>
    <col min="10675" max="10675" width="12.33203125" style="111" customWidth="1"/>
    <col min="10676" max="10676" width="1.33203125" style="111" customWidth="1"/>
    <col min="10677" max="10677" width="12.33203125" style="111" customWidth="1"/>
    <col min="10678" max="10678" width="0.6640625" style="111" customWidth="1"/>
    <col min="10679" max="10679" width="12.109375" style="111" customWidth="1"/>
    <col min="10680" max="10680" width="1.6640625" style="111" customWidth="1"/>
    <col min="10681" max="10681" width="7.33203125" style="111" customWidth="1"/>
    <col min="10682" max="10682" width="14.109375" style="111" customWidth="1"/>
    <col min="10683" max="10683" width="12" style="111" customWidth="1"/>
    <col min="10684" max="10925" width="7.33203125" style="111"/>
    <col min="10926" max="10926" width="7.33203125" style="111" customWidth="1"/>
    <col min="10927" max="10927" width="36" style="111" customWidth="1"/>
    <col min="10928" max="10928" width="0.5546875" style="111" customWidth="1"/>
    <col min="10929" max="10929" width="12.33203125" style="111" customWidth="1"/>
    <col min="10930" max="10930" width="0.88671875" style="111" customWidth="1"/>
    <col min="10931" max="10931" width="12.33203125" style="111" customWidth="1"/>
    <col min="10932" max="10932" width="1.33203125" style="111" customWidth="1"/>
    <col min="10933" max="10933" width="12.33203125" style="111" customWidth="1"/>
    <col min="10934" max="10934" width="0.6640625" style="111" customWidth="1"/>
    <col min="10935" max="10935" width="12.109375" style="111" customWidth="1"/>
    <col min="10936" max="10936" width="1.6640625" style="111" customWidth="1"/>
    <col min="10937" max="10937" width="7.33203125" style="111" customWidth="1"/>
    <col min="10938" max="10938" width="14.109375" style="111" customWidth="1"/>
    <col min="10939" max="10939" width="12" style="111" customWidth="1"/>
    <col min="10940" max="11181" width="7.33203125" style="111"/>
    <col min="11182" max="11182" width="7.33203125" style="111" customWidth="1"/>
    <col min="11183" max="11183" width="36" style="111" customWidth="1"/>
    <col min="11184" max="11184" width="0.5546875" style="111" customWidth="1"/>
    <col min="11185" max="11185" width="12.33203125" style="111" customWidth="1"/>
    <col min="11186" max="11186" width="0.88671875" style="111" customWidth="1"/>
    <col min="11187" max="11187" width="12.33203125" style="111" customWidth="1"/>
    <col min="11188" max="11188" width="1.33203125" style="111" customWidth="1"/>
    <col min="11189" max="11189" width="12.33203125" style="111" customWidth="1"/>
    <col min="11190" max="11190" width="0.6640625" style="111" customWidth="1"/>
    <col min="11191" max="11191" width="12.109375" style="111" customWidth="1"/>
    <col min="11192" max="11192" width="1.6640625" style="111" customWidth="1"/>
    <col min="11193" max="11193" width="7.33203125" style="111" customWidth="1"/>
    <col min="11194" max="11194" width="14.109375" style="111" customWidth="1"/>
    <col min="11195" max="11195" width="12" style="111" customWidth="1"/>
    <col min="11196" max="11437" width="7.33203125" style="111"/>
    <col min="11438" max="11438" width="7.33203125" style="111" customWidth="1"/>
    <col min="11439" max="11439" width="36" style="111" customWidth="1"/>
    <col min="11440" max="11440" width="0.5546875" style="111" customWidth="1"/>
    <col min="11441" max="11441" width="12.33203125" style="111" customWidth="1"/>
    <col min="11442" max="11442" width="0.88671875" style="111" customWidth="1"/>
    <col min="11443" max="11443" width="12.33203125" style="111" customWidth="1"/>
    <col min="11444" max="11444" width="1.33203125" style="111" customWidth="1"/>
    <col min="11445" max="11445" width="12.33203125" style="111" customWidth="1"/>
    <col min="11446" max="11446" width="0.6640625" style="111" customWidth="1"/>
    <col min="11447" max="11447" width="12.109375" style="111" customWidth="1"/>
    <col min="11448" max="11448" width="1.6640625" style="111" customWidth="1"/>
    <col min="11449" max="11449" width="7.33203125" style="111" customWidth="1"/>
    <col min="11450" max="11450" width="14.109375" style="111" customWidth="1"/>
    <col min="11451" max="11451" width="12" style="111" customWidth="1"/>
    <col min="11452" max="11693" width="7.33203125" style="111"/>
    <col min="11694" max="11694" width="7.33203125" style="111" customWidth="1"/>
    <col min="11695" max="11695" width="36" style="111" customWidth="1"/>
    <col min="11696" max="11696" width="0.5546875" style="111" customWidth="1"/>
    <col min="11697" max="11697" width="12.33203125" style="111" customWidth="1"/>
    <col min="11698" max="11698" width="0.88671875" style="111" customWidth="1"/>
    <col min="11699" max="11699" width="12.33203125" style="111" customWidth="1"/>
    <col min="11700" max="11700" width="1.33203125" style="111" customWidth="1"/>
    <col min="11701" max="11701" width="12.33203125" style="111" customWidth="1"/>
    <col min="11702" max="11702" width="0.6640625" style="111" customWidth="1"/>
    <col min="11703" max="11703" width="12.109375" style="111" customWidth="1"/>
    <col min="11704" max="11704" width="1.6640625" style="111" customWidth="1"/>
    <col min="11705" max="11705" width="7.33203125" style="111" customWidth="1"/>
    <col min="11706" max="11706" width="14.109375" style="111" customWidth="1"/>
    <col min="11707" max="11707" width="12" style="111" customWidth="1"/>
    <col min="11708" max="11949" width="7.33203125" style="111"/>
    <col min="11950" max="11950" width="7.33203125" style="111" customWidth="1"/>
    <col min="11951" max="11951" width="36" style="111" customWidth="1"/>
    <col min="11952" max="11952" width="0.5546875" style="111" customWidth="1"/>
    <col min="11953" max="11953" width="12.33203125" style="111" customWidth="1"/>
    <col min="11954" max="11954" width="0.88671875" style="111" customWidth="1"/>
    <col min="11955" max="11955" width="12.33203125" style="111" customWidth="1"/>
    <col min="11956" max="11956" width="1.33203125" style="111" customWidth="1"/>
    <col min="11957" max="11957" width="12.33203125" style="111" customWidth="1"/>
    <col min="11958" max="11958" width="0.6640625" style="111" customWidth="1"/>
    <col min="11959" max="11959" width="12.109375" style="111" customWidth="1"/>
    <col min="11960" max="11960" width="1.6640625" style="111" customWidth="1"/>
    <col min="11961" max="11961" width="7.33203125" style="111" customWidth="1"/>
    <col min="11962" max="11962" width="14.109375" style="111" customWidth="1"/>
    <col min="11963" max="11963" width="12" style="111" customWidth="1"/>
    <col min="11964" max="12205" width="7.33203125" style="111"/>
    <col min="12206" max="12206" width="7.33203125" style="111" customWidth="1"/>
    <col min="12207" max="12207" width="36" style="111" customWidth="1"/>
    <col min="12208" max="12208" width="0.5546875" style="111" customWidth="1"/>
    <col min="12209" max="12209" width="12.33203125" style="111" customWidth="1"/>
    <col min="12210" max="12210" width="0.88671875" style="111" customWidth="1"/>
    <col min="12211" max="12211" width="12.33203125" style="111" customWidth="1"/>
    <col min="12212" max="12212" width="1.33203125" style="111" customWidth="1"/>
    <col min="12213" max="12213" width="12.33203125" style="111" customWidth="1"/>
    <col min="12214" max="12214" width="0.6640625" style="111" customWidth="1"/>
    <col min="12215" max="12215" width="12.109375" style="111" customWidth="1"/>
    <col min="12216" max="12216" width="1.6640625" style="111" customWidth="1"/>
    <col min="12217" max="12217" width="7.33203125" style="111" customWidth="1"/>
    <col min="12218" max="12218" width="14.109375" style="111" customWidth="1"/>
    <col min="12219" max="12219" width="12" style="111" customWidth="1"/>
    <col min="12220" max="12461" width="7.33203125" style="111"/>
    <col min="12462" max="12462" width="7.33203125" style="111" customWidth="1"/>
    <col min="12463" max="12463" width="36" style="111" customWidth="1"/>
    <col min="12464" max="12464" width="0.5546875" style="111" customWidth="1"/>
    <col min="12465" max="12465" width="12.33203125" style="111" customWidth="1"/>
    <col min="12466" max="12466" width="0.88671875" style="111" customWidth="1"/>
    <col min="12467" max="12467" width="12.33203125" style="111" customWidth="1"/>
    <col min="12468" max="12468" width="1.33203125" style="111" customWidth="1"/>
    <col min="12469" max="12469" width="12.33203125" style="111" customWidth="1"/>
    <col min="12470" max="12470" width="0.6640625" style="111" customWidth="1"/>
    <col min="12471" max="12471" width="12.109375" style="111" customWidth="1"/>
    <col min="12472" max="12472" width="1.6640625" style="111" customWidth="1"/>
    <col min="12473" max="12473" width="7.33203125" style="111" customWidth="1"/>
    <col min="12474" max="12474" width="14.109375" style="111" customWidth="1"/>
    <col min="12475" max="12475" width="12" style="111" customWidth="1"/>
    <col min="12476" max="12717" width="7.33203125" style="111"/>
    <col min="12718" max="12718" width="7.33203125" style="111" customWidth="1"/>
    <col min="12719" max="12719" width="36" style="111" customWidth="1"/>
    <col min="12720" max="12720" width="0.5546875" style="111" customWidth="1"/>
    <col min="12721" max="12721" width="12.33203125" style="111" customWidth="1"/>
    <col min="12722" max="12722" width="0.88671875" style="111" customWidth="1"/>
    <col min="12723" max="12723" width="12.33203125" style="111" customWidth="1"/>
    <col min="12724" max="12724" width="1.33203125" style="111" customWidth="1"/>
    <col min="12725" max="12725" width="12.33203125" style="111" customWidth="1"/>
    <col min="12726" max="12726" width="0.6640625" style="111" customWidth="1"/>
    <col min="12727" max="12727" width="12.109375" style="111" customWidth="1"/>
    <col min="12728" max="12728" width="1.6640625" style="111" customWidth="1"/>
    <col min="12729" max="12729" width="7.33203125" style="111" customWidth="1"/>
    <col min="12730" max="12730" width="14.109375" style="111" customWidth="1"/>
    <col min="12731" max="12731" width="12" style="111" customWidth="1"/>
    <col min="12732" max="12973" width="7.33203125" style="111"/>
    <col min="12974" max="12974" width="7.33203125" style="111" customWidth="1"/>
    <col min="12975" max="12975" width="36" style="111" customWidth="1"/>
    <col min="12976" max="12976" width="0.5546875" style="111" customWidth="1"/>
    <col min="12977" max="12977" width="12.33203125" style="111" customWidth="1"/>
    <col min="12978" max="12978" width="0.88671875" style="111" customWidth="1"/>
    <col min="12979" max="12979" width="12.33203125" style="111" customWidth="1"/>
    <col min="12980" max="12980" width="1.33203125" style="111" customWidth="1"/>
    <col min="12981" max="12981" width="12.33203125" style="111" customWidth="1"/>
    <col min="12982" max="12982" width="0.6640625" style="111" customWidth="1"/>
    <col min="12983" max="12983" width="12.109375" style="111" customWidth="1"/>
    <col min="12984" max="12984" width="1.6640625" style="111" customWidth="1"/>
    <col min="12985" max="12985" width="7.33203125" style="111" customWidth="1"/>
    <col min="12986" max="12986" width="14.109375" style="111" customWidth="1"/>
    <col min="12987" max="12987" width="12" style="111" customWidth="1"/>
    <col min="12988" max="13229" width="7.33203125" style="111"/>
    <col min="13230" max="13230" width="7.33203125" style="111" customWidth="1"/>
    <col min="13231" max="13231" width="36" style="111" customWidth="1"/>
    <col min="13232" max="13232" width="0.5546875" style="111" customWidth="1"/>
    <col min="13233" max="13233" width="12.33203125" style="111" customWidth="1"/>
    <col min="13234" max="13234" width="0.88671875" style="111" customWidth="1"/>
    <col min="13235" max="13235" width="12.33203125" style="111" customWidth="1"/>
    <col min="13236" max="13236" width="1.33203125" style="111" customWidth="1"/>
    <col min="13237" max="13237" width="12.33203125" style="111" customWidth="1"/>
    <col min="13238" max="13238" width="0.6640625" style="111" customWidth="1"/>
    <col min="13239" max="13239" width="12.109375" style="111" customWidth="1"/>
    <col min="13240" max="13240" width="1.6640625" style="111" customWidth="1"/>
    <col min="13241" max="13241" width="7.33203125" style="111" customWidth="1"/>
    <col min="13242" max="13242" width="14.109375" style="111" customWidth="1"/>
    <col min="13243" max="13243" width="12" style="111" customWidth="1"/>
    <col min="13244" max="13485" width="7.33203125" style="111"/>
    <col min="13486" max="13486" width="7.33203125" style="111" customWidth="1"/>
    <col min="13487" max="13487" width="36" style="111" customWidth="1"/>
    <col min="13488" max="13488" width="0.5546875" style="111" customWidth="1"/>
    <col min="13489" max="13489" width="12.33203125" style="111" customWidth="1"/>
    <col min="13490" max="13490" width="0.88671875" style="111" customWidth="1"/>
    <col min="13491" max="13491" width="12.33203125" style="111" customWidth="1"/>
    <col min="13492" max="13492" width="1.33203125" style="111" customWidth="1"/>
    <col min="13493" max="13493" width="12.33203125" style="111" customWidth="1"/>
    <col min="13494" max="13494" width="0.6640625" style="111" customWidth="1"/>
    <col min="13495" max="13495" width="12.109375" style="111" customWidth="1"/>
    <col min="13496" max="13496" width="1.6640625" style="111" customWidth="1"/>
    <col min="13497" max="13497" width="7.33203125" style="111" customWidth="1"/>
    <col min="13498" max="13498" width="14.109375" style="111" customWidth="1"/>
    <col min="13499" max="13499" width="12" style="111" customWidth="1"/>
    <col min="13500" max="13741" width="7.33203125" style="111"/>
    <col min="13742" max="13742" width="7.33203125" style="111" customWidth="1"/>
    <col min="13743" max="13743" width="36" style="111" customWidth="1"/>
    <col min="13744" max="13744" width="0.5546875" style="111" customWidth="1"/>
    <col min="13745" max="13745" width="12.33203125" style="111" customWidth="1"/>
    <col min="13746" max="13746" width="0.88671875" style="111" customWidth="1"/>
    <col min="13747" max="13747" width="12.33203125" style="111" customWidth="1"/>
    <col min="13748" max="13748" width="1.33203125" style="111" customWidth="1"/>
    <col min="13749" max="13749" width="12.33203125" style="111" customWidth="1"/>
    <col min="13750" max="13750" width="0.6640625" style="111" customWidth="1"/>
    <col min="13751" max="13751" width="12.109375" style="111" customWidth="1"/>
    <col min="13752" max="13752" width="1.6640625" style="111" customWidth="1"/>
    <col min="13753" max="13753" width="7.33203125" style="111" customWidth="1"/>
    <col min="13754" max="13754" width="14.109375" style="111" customWidth="1"/>
    <col min="13755" max="13755" width="12" style="111" customWidth="1"/>
    <col min="13756" max="13997" width="7.33203125" style="111"/>
    <col min="13998" max="13998" width="7.33203125" style="111" customWidth="1"/>
    <col min="13999" max="13999" width="36" style="111" customWidth="1"/>
    <col min="14000" max="14000" width="0.5546875" style="111" customWidth="1"/>
    <col min="14001" max="14001" width="12.33203125" style="111" customWidth="1"/>
    <col min="14002" max="14002" width="0.88671875" style="111" customWidth="1"/>
    <col min="14003" max="14003" width="12.33203125" style="111" customWidth="1"/>
    <col min="14004" max="14004" width="1.33203125" style="111" customWidth="1"/>
    <col min="14005" max="14005" width="12.33203125" style="111" customWidth="1"/>
    <col min="14006" max="14006" width="0.6640625" style="111" customWidth="1"/>
    <col min="14007" max="14007" width="12.109375" style="111" customWidth="1"/>
    <col min="14008" max="14008" width="1.6640625" style="111" customWidth="1"/>
    <col min="14009" max="14009" width="7.33203125" style="111" customWidth="1"/>
    <col min="14010" max="14010" width="14.109375" style="111" customWidth="1"/>
    <col min="14011" max="14011" width="12" style="111" customWidth="1"/>
    <col min="14012" max="14253" width="7.33203125" style="111"/>
    <col min="14254" max="14254" width="7.33203125" style="111" customWidth="1"/>
    <col min="14255" max="14255" width="36" style="111" customWidth="1"/>
    <col min="14256" max="14256" width="0.5546875" style="111" customWidth="1"/>
    <col min="14257" max="14257" width="12.33203125" style="111" customWidth="1"/>
    <col min="14258" max="14258" width="0.88671875" style="111" customWidth="1"/>
    <col min="14259" max="14259" width="12.33203125" style="111" customWidth="1"/>
    <col min="14260" max="14260" width="1.33203125" style="111" customWidth="1"/>
    <col min="14261" max="14261" width="12.33203125" style="111" customWidth="1"/>
    <col min="14262" max="14262" width="0.6640625" style="111" customWidth="1"/>
    <col min="14263" max="14263" width="12.109375" style="111" customWidth="1"/>
    <col min="14264" max="14264" width="1.6640625" style="111" customWidth="1"/>
    <col min="14265" max="14265" width="7.33203125" style="111" customWidth="1"/>
    <col min="14266" max="14266" width="14.109375" style="111" customWidth="1"/>
    <col min="14267" max="14267" width="12" style="111" customWidth="1"/>
    <col min="14268" max="14509" width="7.33203125" style="111"/>
    <col min="14510" max="14510" width="7.33203125" style="111" customWidth="1"/>
    <col min="14511" max="14511" width="36" style="111" customWidth="1"/>
    <col min="14512" max="14512" width="0.5546875" style="111" customWidth="1"/>
    <col min="14513" max="14513" width="12.33203125" style="111" customWidth="1"/>
    <col min="14514" max="14514" width="0.88671875" style="111" customWidth="1"/>
    <col min="14515" max="14515" width="12.33203125" style="111" customWidth="1"/>
    <col min="14516" max="14516" width="1.33203125" style="111" customWidth="1"/>
    <col min="14517" max="14517" width="12.33203125" style="111" customWidth="1"/>
    <col min="14518" max="14518" width="0.6640625" style="111" customWidth="1"/>
    <col min="14519" max="14519" width="12.109375" style="111" customWidth="1"/>
    <col min="14520" max="14520" width="1.6640625" style="111" customWidth="1"/>
    <col min="14521" max="14521" width="7.33203125" style="111" customWidth="1"/>
    <col min="14522" max="14522" width="14.109375" style="111" customWidth="1"/>
    <col min="14523" max="14523" width="12" style="111" customWidth="1"/>
    <col min="14524" max="14765" width="7.33203125" style="111"/>
    <col min="14766" max="14766" width="7.33203125" style="111" customWidth="1"/>
    <col min="14767" max="14767" width="36" style="111" customWidth="1"/>
    <col min="14768" max="14768" width="0.5546875" style="111" customWidth="1"/>
    <col min="14769" max="14769" width="12.33203125" style="111" customWidth="1"/>
    <col min="14770" max="14770" width="0.88671875" style="111" customWidth="1"/>
    <col min="14771" max="14771" width="12.33203125" style="111" customWidth="1"/>
    <col min="14772" max="14772" width="1.33203125" style="111" customWidth="1"/>
    <col min="14773" max="14773" width="12.33203125" style="111" customWidth="1"/>
    <col min="14774" max="14774" width="0.6640625" style="111" customWidth="1"/>
    <col min="14775" max="14775" width="12.109375" style="111" customWidth="1"/>
    <col min="14776" max="14776" width="1.6640625" style="111" customWidth="1"/>
    <col min="14777" max="14777" width="7.33203125" style="111" customWidth="1"/>
    <col min="14778" max="14778" width="14.109375" style="111" customWidth="1"/>
    <col min="14779" max="14779" width="12" style="111" customWidth="1"/>
    <col min="14780" max="15021" width="7.33203125" style="111"/>
    <col min="15022" max="15022" width="7.33203125" style="111" customWidth="1"/>
    <col min="15023" max="15023" width="36" style="111" customWidth="1"/>
    <col min="15024" max="15024" width="0.5546875" style="111" customWidth="1"/>
    <col min="15025" max="15025" width="12.33203125" style="111" customWidth="1"/>
    <col min="15026" max="15026" width="0.88671875" style="111" customWidth="1"/>
    <col min="15027" max="15027" width="12.33203125" style="111" customWidth="1"/>
    <col min="15028" max="15028" width="1.33203125" style="111" customWidth="1"/>
    <col min="15029" max="15029" width="12.33203125" style="111" customWidth="1"/>
    <col min="15030" max="15030" width="0.6640625" style="111" customWidth="1"/>
    <col min="15031" max="15031" width="12.109375" style="111" customWidth="1"/>
    <col min="15032" max="15032" width="1.6640625" style="111" customWidth="1"/>
    <col min="15033" max="15033" width="7.33203125" style="111" customWidth="1"/>
    <col min="15034" max="15034" width="14.109375" style="111" customWidth="1"/>
    <col min="15035" max="15035" width="12" style="111" customWidth="1"/>
    <col min="15036" max="15277" width="7.33203125" style="111"/>
    <col min="15278" max="15278" width="7.33203125" style="111" customWidth="1"/>
    <col min="15279" max="15279" width="36" style="111" customWidth="1"/>
    <col min="15280" max="15280" width="0.5546875" style="111" customWidth="1"/>
    <col min="15281" max="15281" width="12.33203125" style="111" customWidth="1"/>
    <col min="15282" max="15282" width="0.88671875" style="111" customWidth="1"/>
    <col min="15283" max="15283" width="12.33203125" style="111" customWidth="1"/>
    <col min="15284" max="15284" width="1.33203125" style="111" customWidth="1"/>
    <col min="15285" max="15285" width="12.33203125" style="111" customWidth="1"/>
    <col min="15286" max="15286" width="0.6640625" style="111" customWidth="1"/>
    <col min="15287" max="15287" width="12.109375" style="111" customWidth="1"/>
    <col min="15288" max="15288" width="1.6640625" style="111" customWidth="1"/>
    <col min="15289" max="15289" width="7.33203125" style="111" customWidth="1"/>
    <col min="15290" max="15290" width="14.109375" style="111" customWidth="1"/>
    <col min="15291" max="15291" width="12" style="111" customWidth="1"/>
    <col min="15292" max="15533" width="7.33203125" style="111"/>
    <col min="15534" max="15534" width="7.33203125" style="111" customWidth="1"/>
    <col min="15535" max="15535" width="36" style="111" customWidth="1"/>
    <col min="15536" max="15536" width="0.5546875" style="111" customWidth="1"/>
    <col min="15537" max="15537" width="12.33203125" style="111" customWidth="1"/>
    <col min="15538" max="15538" width="0.88671875" style="111" customWidth="1"/>
    <col min="15539" max="15539" width="12.33203125" style="111" customWidth="1"/>
    <col min="15540" max="15540" width="1.33203125" style="111" customWidth="1"/>
    <col min="15541" max="15541" width="12.33203125" style="111" customWidth="1"/>
    <col min="15542" max="15542" width="0.6640625" style="111" customWidth="1"/>
    <col min="15543" max="15543" width="12.109375" style="111" customWidth="1"/>
    <col min="15544" max="15544" width="1.6640625" style="111" customWidth="1"/>
    <col min="15545" max="15545" width="7.33203125" style="111" customWidth="1"/>
    <col min="15546" max="15546" width="14.109375" style="111" customWidth="1"/>
    <col min="15547" max="15547" width="12" style="111" customWidth="1"/>
    <col min="15548" max="15789" width="7.33203125" style="111"/>
    <col min="15790" max="15790" width="7.33203125" style="111" customWidth="1"/>
    <col min="15791" max="15791" width="36" style="111" customWidth="1"/>
    <col min="15792" max="15792" width="0.5546875" style="111" customWidth="1"/>
    <col min="15793" max="15793" width="12.33203125" style="111" customWidth="1"/>
    <col min="15794" max="15794" width="0.88671875" style="111" customWidth="1"/>
    <col min="15795" max="15795" width="12.33203125" style="111" customWidth="1"/>
    <col min="15796" max="15796" width="1.33203125" style="111" customWidth="1"/>
    <col min="15797" max="15797" width="12.33203125" style="111" customWidth="1"/>
    <col min="15798" max="15798" width="0.6640625" style="111" customWidth="1"/>
    <col min="15799" max="15799" width="12.109375" style="111" customWidth="1"/>
    <col min="15800" max="15800" width="1.6640625" style="111" customWidth="1"/>
    <col min="15801" max="15801" width="7.33203125" style="111" customWidth="1"/>
    <col min="15802" max="15802" width="14.109375" style="111" customWidth="1"/>
    <col min="15803" max="15803" width="12" style="111" customWidth="1"/>
    <col min="15804" max="16045" width="7.33203125" style="111"/>
    <col min="16046" max="16046" width="7.33203125" style="111" customWidth="1"/>
    <col min="16047" max="16047" width="36" style="111" customWidth="1"/>
    <col min="16048" max="16048" width="0.5546875" style="111" customWidth="1"/>
    <col min="16049" max="16049" width="12.33203125" style="111" customWidth="1"/>
    <col min="16050" max="16050" width="0.88671875" style="111" customWidth="1"/>
    <col min="16051" max="16051" width="12.33203125" style="111" customWidth="1"/>
    <col min="16052" max="16052" width="1.33203125" style="111" customWidth="1"/>
    <col min="16053" max="16053" width="12.33203125" style="111" customWidth="1"/>
    <col min="16054" max="16054" width="0.6640625" style="111" customWidth="1"/>
    <col min="16055" max="16055" width="12.109375" style="111" customWidth="1"/>
    <col min="16056" max="16056" width="1.6640625" style="111" customWidth="1"/>
    <col min="16057" max="16057" width="7.33203125" style="111" customWidth="1"/>
    <col min="16058" max="16058" width="14.109375" style="111" customWidth="1"/>
    <col min="16059" max="16059" width="12" style="111" customWidth="1"/>
    <col min="16060" max="16384" width="7.33203125" style="111"/>
  </cols>
  <sheetData>
    <row r="1" spans="1:7">
      <c r="A1" s="219"/>
      <c r="G1" s="220"/>
    </row>
    <row r="2" spans="1:7">
      <c r="A2" s="115"/>
      <c r="G2" s="220"/>
    </row>
    <row r="3" spans="1:7" s="115" customFormat="1" ht="20.399999999999999">
      <c r="B3" s="116" t="s">
        <v>201</v>
      </c>
      <c r="C3" s="221" t="str">
        <f>+'Gx Business'!C4</f>
        <v>Sep-24</v>
      </c>
      <c r="D3" s="222" t="s">
        <v>253</v>
      </c>
      <c r="E3" s="222" t="s">
        <v>91</v>
      </c>
      <c r="F3" s="223" t="s">
        <v>92</v>
      </c>
      <c r="G3" s="224"/>
    </row>
    <row r="4" spans="1:7" s="115" customFormat="1">
      <c r="B4" s="225"/>
      <c r="C4" s="226"/>
      <c r="D4" s="227"/>
      <c r="E4" s="227"/>
      <c r="F4" s="228"/>
      <c r="G4" s="224"/>
    </row>
    <row r="5" spans="1:7" s="229" customFormat="1">
      <c r="B5" s="191" t="s">
        <v>120</v>
      </c>
      <c r="C5" s="69">
        <v>2556029.2459999998</v>
      </c>
      <c r="D5" s="135">
        <v>2370971.2590000001</v>
      </c>
      <c r="E5" s="135">
        <v>185057.98699999973</v>
      </c>
      <c r="F5" s="136">
        <v>7.8100000000000003E-2</v>
      </c>
      <c r="G5" s="220"/>
    </row>
    <row r="6" spans="1:7" s="229" customFormat="1">
      <c r="B6" s="193" t="s">
        <v>175</v>
      </c>
      <c r="C6" s="83">
        <v>10084408.359999999</v>
      </c>
      <c r="D6" s="127">
        <v>9462749.7770000007</v>
      </c>
      <c r="E6" s="127">
        <v>621658.5829999987</v>
      </c>
      <c r="F6" s="128">
        <v>6.5699999999999995E-2</v>
      </c>
      <c r="G6" s="220"/>
    </row>
    <row r="7" spans="1:7" s="229" customFormat="1">
      <c r="B7" s="230"/>
      <c r="C7" s="231"/>
      <c r="D7" s="231"/>
      <c r="E7" s="232"/>
      <c r="F7" s="233"/>
      <c r="G7" s="220"/>
    </row>
    <row r="8" spans="1:7" s="234" customFormat="1">
      <c r="B8" s="196" t="s">
        <v>121</v>
      </c>
      <c r="C8" s="107">
        <v>12640437.605999999</v>
      </c>
      <c r="D8" s="132">
        <v>11833721.036</v>
      </c>
      <c r="E8" s="132">
        <v>806716.56999999844</v>
      </c>
      <c r="F8" s="133">
        <v>6.8199999999999997E-2</v>
      </c>
      <c r="G8" s="224"/>
    </row>
    <row r="11" spans="1:7" ht="20.399999999999999">
      <c r="B11" s="116" t="s">
        <v>202</v>
      </c>
      <c r="C11" s="235" t="str">
        <f>+C3</f>
        <v>Sep-24</v>
      </c>
      <c r="D11" s="80" t="s">
        <v>253</v>
      </c>
      <c r="E11" s="80" t="s">
        <v>91</v>
      </c>
      <c r="F11" s="236" t="s">
        <v>92</v>
      </c>
    </row>
    <row r="12" spans="1:7" s="115" customFormat="1">
      <c r="B12" s="225"/>
      <c r="C12" s="226"/>
      <c r="D12" s="227"/>
      <c r="E12" s="227"/>
      <c r="F12" s="228"/>
    </row>
    <row r="13" spans="1:7" s="229" customFormat="1">
      <c r="B13" s="191" t="s">
        <v>122</v>
      </c>
      <c r="C13" s="69">
        <v>2211786.9920000001</v>
      </c>
      <c r="D13" s="135">
        <v>2793918.344</v>
      </c>
      <c r="E13" s="135">
        <v>-582131.35199999996</v>
      </c>
      <c r="F13" s="136">
        <v>-0.2084</v>
      </c>
      <c r="G13" s="220"/>
    </row>
    <row r="14" spans="1:7" s="229" customFormat="1">
      <c r="B14" s="193" t="s">
        <v>123</v>
      </c>
      <c r="C14" s="83">
        <v>5292223.6409999998</v>
      </c>
      <c r="D14" s="127">
        <v>4278916.92</v>
      </c>
      <c r="E14" s="127">
        <v>1013306.7209999999</v>
      </c>
      <c r="F14" s="128">
        <v>0.23680000000000001</v>
      </c>
      <c r="G14" s="220"/>
    </row>
    <row r="15" spans="1:7" s="229" customFormat="1">
      <c r="B15" s="193" t="s">
        <v>124</v>
      </c>
      <c r="C15" s="83">
        <v>5136426.9730000002</v>
      </c>
      <c r="D15" s="127">
        <v>4760886.2719999999</v>
      </c>
      <c r="E15" s="127">
        <v>375540.70100000035</v>
      </c>
      <c r="F15" s="128">
        <v>7.8899999999999998E-2</v>
      </c>
      <c r="G15" s="220"/>
    </row>
    <row r="16" spans="1:7" s="229" customFormat="1">
      <c r="B16" s="237" t="s">
        <v>214</v>
      </c>
      <c r="C16" s="346">
        <v>4789937.5690000001</v>
      </c>
      <c r="D16" s="347">
        <v>4446079.9179999996</v>
      </c>
      <c r="E16" s="347">
        <v>343857.65100000054</v>
      </c>
      <c r="F16" s="348">
        <v>7.7299999999999994E-2</v>
      </c>
      <c r="G16" s="220"/>
    </row>
    <row r="17" spans="2:7" s="229" customFormat="1">
      <c r="B17" s="237" t="s">
        <v>215</v>
      </c>
      <c r="C17" s="346">
        <v>346489.40399999998</v>
      </c>
      <c r="D17" s="347">
        <v>314806.35399999999</v>
      </c>
      <c r="E17" s="347">
        <v>31683.049999999988</v>
      </c>
      <c r="F17" s="348">
        <v>0.10059999999999999</v>
      </c>
      <c r="G17" s="220"/>
    </row>
    <row r="18" spans="2:7" s="229" customFormat="1">
      <c r="B18" s="230"/>
      <c r="C18" s="231"/>
      <c r="D18" s="231"/>
      <c r="E18" s="232"/>
      <c r="F18" s="233"/>
      <c r="G18" s="220"/>
    </row>
    <row r="19" spans="2:7" s="234" customFormat="1">
      <c r="B19" s="196" t="s">
        <v>125</v>
      </c>
      <c r="C19" s="107">
        <v>12640437.605999999</v>
      </c>
      <c r="D19" s="132">
        <v>11833721.036</v>
      </c>
      <c r="E19" s="132">
        <v>806716.56999999844</v>
      </c>
      <c r="F19" s="133">
        <v>6.8199999999999997E-2</v>
      </c>
      <c r="G19" s="224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&amp;C&amp;"Arial"&amp;8&amp;K000000INTERNAL&amp;1#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FFF5EF"/>
  </sheetPr>
  <dimension ref="B2:K24"/>
  <sheetViews>
    <sheetView zoomScaleNormal="100" workbookViewId="0">
      <selection activeCell="B2" sqref="B2:C2"/>
    </sheetView>
  </sheetViews>
  <sheetFormatPr baseColWidth="10" defaultColWidth="9.109375" defaultRowHeight="10.199999999999999"/>
  <cols>
    <col min="1" max="1" width="9.109375" style="93"/>
    <col min="2" max="2" width="12.33203125" style="93" customWidth="1"/>
    <col min="3" max="3" width="26.88671875" style="93" customWidth="1"/>
    <col min="4" max="4" width="8.6640625" style="93" customWidth="1"/>
    <col min="5" max="8" width="11.44140625" style="93" customWidth="1"/>
    <col min="9" max="9" width="1.109375" style="93" customWidth="1"/>
    <col min="10" max="10" width="10.6640625" style="93" customWidth="1"/>
    <col min="11" max="11" width="10.88671875" style="93" customWidth="1"/>
    <col min="12" max="16384" width="9.109375" style="93"/>
  </cols>
  <sheetData>
    <row r="2" spans="2:11" s="173" customFormat="1" ht="22.5" customHeight="1">
      <c r="B2" s="396" t="s">
        <v>130</v>
      </c>
      <c r="C2" s="396"/>
      <c r="D2" s="116" t="s">
        <v>204</v>
      </c>
      <c r="E2" s="221" t="str">
        <f>+'Enel Chile Results'!C3</f>
        <v>Sep-24</v>
      </c>
      <c r="F2" s="222" t="s">
        <v>253</v>
      </c>
      <c r="G2" s="351" t="str">
        <f>+'Gx Business'!D4</f>
        <v>Sep-23</v>
      </c>
      <c r="H2" s="222" t="s">
        <v>91</v>
      </c>
      <c r="I2" s="238"/>
      <c r="J2" s="222" t="s">
        <v>92</v>
      </c>
    </row>
    <row r="3" spans="2:11" ht="10.5" customHeight="1"/>
    <row r="4" spans="2:11" ht="15" customHeight="1">
      <c r="B4" s="239" t="s">
        <v>131</v>
      </c>
      <c r="C4" s="240" t="s">
        <v>164</v>
      </c>
      <c r="D4" s="241" t="s">
        <v>138</v>
      </c>
      <c r="E4" s="242">
        <v>1.1556398763737732</v>
      </c>
      <c r="F4" s="243">
        <v>0.84861866635856131</v>
      </c>
      <c r="G4" s="374" t="s">
        <v>229</v>
      </c>
      <c r="H4" s="244">
        <v>0.30702121001521188</v>
      </c>
      <c r="I4" s="245"/>
      <c r="J4" s="166">
        <v>0.36180000000000001</v>
      </c>
    </row>
    <row r="5" spans="2:11" ht="15" customHeight="1">
      <c r="C5" s="170" t="s">
        <v>163</v>
      </c>
      <c r="D5" s="246" t="s">
        <v>138</v>
      </c>
      <c r="E5" s="247">
        <v>1.1167156904953892</v>
      </c>
      <c r="F5" s="248">
        <v>0.81534274676423968</v>
      </c>
      <c r="G5" s="372" t="s">
        <v>229</v>
      </c>
      <c r="H5" s="245">
        <v>0.30137294373114953</v>
      </c>
      <c r="I5" s="245"/>
      <c r="J5" s="249">
        <v>0.36959999999999998</v>
      </c>
    </row>
    <row r="6" spans="2:11" ht="15" customHeight="1">
      <c r="B6" s="250"/>
      <c r="C6" s="191" t="s">
        <v>132</v>
      </c>
      <c r="D6" s="251" t="s">
        <v>17</v>
      </c>
      <c r="E6" s="252">
        <v>344242.25399999972</v>
      </c>
      <c r="F6" s="253">
        <v>-422947.08499999996</v>
      </c>
      <c r="G6" s="375" t="s">
        <v>229</v>
      </c>
      <c r="H6" s="254">
        <v>767189.33899999969</v>
      </c>
      <c r="I6" s="255"/>
      <c r="J6" s="136">
        <v>-1.8139000000000001</v>
      </c>
      <c r="K6" s="256"/>
    </row>
    <row r="7" spans="2:11" ht="15" customHeight="1">
      <c r="B7" s="239" t="s">
        <v>133</v>
      </c>
      <c r="C7" s="240" t="s">
        <v>166</v>
      </c>
      <c r="D7" s="241" t="s">
        <v>138</v>
      </c>
      <c r="E7" s="242">
        <v>1.4609398074664302</v>
      </c>
      <c r="F7" s="257">
        <v>1.4856130478472394</v>
      </c>
      <c r="G7" s="374" t="s">
        <v>229</v>
      </c>
      <c r="H7" s="244">
        <v>-2.4673240380809203E-2</v>
      </c>
      <c r="I7" s="245"/>
      <c r="J7" s="166">
        <v>-1.66E-2</v>
      </c>
    </row>
    <row r="8" spans="2:11" ht="15" customHeight="1">
      <c r="C8" s="170" t="s">
        <v>167</v>
      </c>
      <c r="D8" s="246" t="s">
        <v>1</v>
      </c>
      <c r="E8" s="258">
        <v>0.29474731582513208</v>
      </c>
      <c r="F8" s="175">
        <v>0.3950210116353538</v>
      </c>
      <c r="G8" s="372" t="s">
        <v>229</v>
      </c>
      <c r="H8" s="259">
        <v>-0.10027369581022172</v>
      </c>
      <c r="I8" s="259"/>
      <c r="J8" s="249">
        <v>-0.25380000000000003</v>
      </c>
    </row>
    <row r="9" spans="2:11" ht="15" customHeight="1">
      <c r="C9" s="170" t="s">
        <v>168</v>
      </c>
      <c r="D9" s="246" t="s">
        <v>1</v>
      </c>
      <c r="E9" s="258">
        <v>0.70525268417486797</v>
      </c>
      <c r="F9" s="175">
        <v>0.60497898836464614</v>
      </c>
      <c r="G9" s="372" t="s">
        <v>229</v>
      </c>
      <c r="H9" s="259">
        <v>0.10027369581022183</v>
      </c>
      <c r="I9" s="259"/>
      <c r="J9" s="249">
        <v>0.16569999999999999</v>
      </c>
    </row>
    <row r="10" spans="2:11" ht="15" customHeight="1">
      <c r="B10" s="250"/>
      <c r="C10" s="191" t="s">
        <v>165</v>
      </c>
      <c r="D10" s="251" t="s">
        <v>138</v>
      </c>
      <c r="E10" s="260">
        <v>5.6047075079425692</v>
      </c>
      <c r="F10" s="371" t="s">
        <v>229</v>
      </c>
      <c r="G10" s="368">
        <v>3.78</v>
      </c>
      <c r="H10" s="352">
        <v>1.83</v>
      </c>
      <c r="I10" s="245"/>
      <c r="J10" s="136">
        <v>0.48399999999999999</v>
      </c>
    </row>
    <row r="11" spans="2:11" ht="15" customHeight="1">
      <c r="B11" s="239" t="s">
        <v>134</v>
      </c>
      <c r="C11" s="240" t="s">
        <v>135</v>
      </c>
      <c r="D11" s="241" t="s">
        <v>1</v>
      </c>
      <c r="E11" s="353">
        <v>0.19735555396925675</v>
      </c>
      <c r="F11" s="372" t="s">
        <v>229</v>
      </c>
      <c r="G11" s="369">
        <v>9.2999999999999999E-2</v>
      </c>
      <c r="H11" s="354">
        <v>0.105</v>
      </c>
      <c r="I11" s="355"/>
      <c r="J11" s="166">
        <v>1.127</v>
      </c>
    </row>
    <row r="12" spans="2:11" ht="15" customHeight="1">
      <c r="C12" s="170" t="s">
        <v>169</v>
      </c>
      <c r="D12" s="246" t="s">
        <v>1</v>
      </c>
      <c r="E12" s="356">
        <v>0.13600000000000001</v>
      </c>
      <c r="F12" s="372" t="s">
        <v>229</v>
      </c>
      <c r="G12" s="369">
        <v>0.187</v>
      </c>
      <c r="H12" s="355">
        <v>-5.0999999999999997E-2</v>
      </c>
      <c r="I12" s="355"/>
      <c r="J12" s="249">
        <v>-0.27200000000000002</v>
      </c>
    </row>
    <row r="13" spans="2:11" ht="15" customHeight="1">
      <c r="B13" s="250"/>
      <c r="C13" s="191" t="s">
        <v>170</v>
      </c>
      <c r="D13" s="251" t="s">
        <v>1</v>
      </c>
      <c r="E13" s="357">
        <v>5.6000000000000001E-2</v>
      </c>
      <c r="F13" s="373" t="s">
        <v>229</v>
      </c>
      <c r="G13" s="370">
        <v>6.7000000000000004E-2</v>
      </c>
      <c r="H13" s="358">
        <v>-1.0999999999999999E-2</v>
      </c>
      <c r="I13" s="355"/>
      <c r="J13" s="136">
        <v>-0.161</v>
      </c>
    </row>
    <row r="14" spans="2:11" ht="7.5" customHeight="1">
      <c r="J14" s="261"/>
    </row>
    <row r="15" spans="2:11">
      <c r="B15" s="93" t="s">
        <v>173</v>
      </c>
    </row>
    <row r="16" spans="2:11">
      <c r="B16" s="93" t="s">
        <v>172</v>
      </c>
    </row>
    <row r="17" spans="2:10">
      <c r="B17" s="93" t="s">
        <v>174</v>
      </c>
    </row>
    <row r="18" spans="2:10">
      <c r="B18" s="93" t="s">
        <v>176</v>
      </c>
    </row>
    <row r="19" spans="2:10">
      <c r="B19" s="93" t="s">
        <v>177</v>
      </c>
    </row>
    <row r="20" spans="2:10">
      <c r="B20" s="93" t="s">
        <v>171</v>
      </c>
    </row>
    <row r="21" spans="2:10">
      <c r="B21" s="93" t="s">
        <v>274</v>
      </c>
    </row>
    <row r="22" spans="2:10">
      <c r="B22" s="382" t="s">
        <v>275</v>
      </c>
    </row>
    <row r="23" spans="2:10">
      <c r="B23" s="262" t="s">
        <v>178</v>
      </c>
      <c r="C23" s="262"/>
      <c r="D23" s="262"/>
      <c r="E23" s="262"/>
      <c r="F23" s="262"/>
      <c r="G23" s="262"/>
      <c r="H23" s="262"/>
      <c r="I23" s="262"/>
      <c r="J23" s="262"/>
    </row>
    <row r="24" spans="2:10" ht="12">
      <c r="B24" s="383" t="s">
        <v>203</v>
      </c>
      <c r="C24" s="384"/>
      <c r="D24" s="384"/>
      <c r="E24" s="384"/>
      <c r="F24" s="384"/>
      <c r="G24" s="384"/>
      <c r="H24" s="384"/>
      <c r="I24" s="384"/>
      <c r="J24" s="384"/>
    </row>
  </sheetData>
  <mergeCells count="1">
    <mergeCell ref="B2:C2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FFF5EF"/>
    <pageSetUpPr fitToPage="1"/>
  </sheetPr>
  <dimension ref="B3:F9"/>
  <sheetViews>
    <sheetView showGridLines="0" zoomScaleNormal="100" workbookViewId="0"/>
  </sheetViews>
  <sheetFormatPr baseColWidth="10" defaultColWidth="7.33203125" defaultRowHeight="13.2"/>
  <cols>
    <col min="1" max="1" width="7.33203125" style="112" customWidth="1"/>
    <col min="2" max="2" width="33" style="112" customWidth="1"/>
    <col min="3" max="4" width="12.6640625" style="263" customWidth="1"/>
    <col min="5" max="6" width="12.6640625" style="112" customWidth="1"/>
    <col min="7" max="7" width="4.88671875" style="112" customWidth="1"/>
    <col min="8" max="8" width="3.44140625" style="112" customWidth="1"/>
    <col min="9" max="183" width="7.33203125" style="112"/>
    <col min="184" max="184" width="7.33203125" style="112" customWidth="1"/>
    <col min="185" max="185" width="36.5546875" style="112" customWidth="1"/>
    <col min="186" max="186" width="0.88671875" style="112" customWidth="1"/>
    <col min="187" max="187" width="12.6640625" style="112" customWidth="1"/>
    <col min="188" max="188" width="0.88671875" style="112" customWidth="1"/>
    <col min="189" max="189" width="12.5546875" style="112" customWidth="1"/>
    <col min="190" max="190" width="0.88671875" style="112" customWidth="1"/>
    <col min="191" max="191" width="11.6640625" style="112" customWidth="1"/>
    <col min="192" max="192" width="0.88671875" style="112" customWidth="1"/>
    <col min="193" max="193" width="13.6640625" style="112" customWidth="1"/>
    <col min="194" max="195" width="1.109375" style="112" customWidth="1"/>
    <col min="196" max="196" width="7.33203125" style="112" customWidth="1"/>
    <col min="197" max="197" width="11.6640625" style="112" customWidth="1"/>
    <col min="198" max="439" width="7.33203125" style="112"/>
    <col min="440" max="440" width="7.33203125" style="112" customWidth="1"/>
    <col min="441" max="441" width="36.5546875" style="112" customWidth="1"/>
    <col min="442" max="442" width="0.88671875" style="112" customWidth="1"/>
    <col min="443" max="443" width="12.6640625" style="112" customWidth="1"/>
    <col min="444" max="444" width="0.88671875" style="112" customWidth="1"/>
    <col min="445" max="445" width="12.5546875" style="112" customWidth="1"/>
    <col min="446" max="446" width="0.88671875" style="112" customWidth="1"/>
    <col min="447" max="447" width="11.6640625" style="112" customWidth="1"/>
    <col min="448" max="448" width="0.88671875" style="112" customWidth="1"/>
    <col min="449" max="449" width="13.6640625" style="112" customWidth="1"/>
    <col min="450" max="451" width="1.109375" style="112" customWidth="1"/>
    <col min="452" max="452" width="7.33203125" style="112" customWidth="1"/>
    <col min="453" max="453" width="11.6640625" style="112" customWidth="1"/>
    <col min="454" max="695" width="7.33203125" style="112"/>
    <col min="696" max="696" width="7.33203125" style="112" customWidth="1"/>
    <col min="697" max="697" width="36.5546875" style="112" customWidth="1"/>
    <col min="698" max="698" width="0.88671875" style="112" customWidth="1"/>
    <col min="699" max="699" width="12.6640625" style="112" customWidth="1"/>
    <col min="700" max="700" width="0.88671875" style="112" customWidth="1"/>
    <col min="701" max="701" width="12.5546875" style="112" customWidth="1"/>
    <col min="702" max="702" width="0.88671875" style="112" customWidth="1"/>
    <col min="703" max="703" width="11.6640625" style="112" customWidth="1"/>
    <col min="704" max="704" width="0.88671875" style="112" customWidth="1"/>
    <col min="705" max="705" width="13.6640625" style="112" customWidth="1"/>
    <col min="706" max="707" width="1.109375" style="112" customWidth="1"/>
    <col min="708" max="708" width="7.33203125" style="112" customWidth="1"/>
    <col min="709" max="709" width="11.6640625" style="112" customWidth="1"/>
    <col min="710" max="951" width="7.33203125" style="112"/>
    <col min="952" max="952" width="7.33203125" style="112" customWidth="1"/>
    <col min="953" max="953" width="36.5546875" style="112" customWidth="1"/>
    <col min="954" max="954" width="0.88671875" style="112" customWidth="1"/>
    <col min="955" max="955" width="12.6640625" style="112" customWidth="1"/>
    <col min="956" max="956" width="0.88671875" style="112" customWidth="1"/>
    <col min="957" max="957" width="12.5546875" style="112" customWidth="1"/>
    <col min="958" max="958" width="0.88671875" style="112" customWidth="1"/>
    <col min="959" max="959" width="11.6640625" style="112" customWidth="1"/>
    <col min="960" max="960" width="0.88671875" style="112" customWidth="1"/>
    <col min="961" max="961" width="13.6640625" style="112" customWidth="1"/>
    <col min="962" max="963" width="1.109375" style="112" customWidth="1"/>
    <col min="964" max="964" width="7.33203125" style="112" customWidth="1"/>
    <col min="965" max="965" width="11.6640625" style="112" customWidth="1"/>
    <col min="966" max="1207" width="7.33203125" style="112"/>
    <col min="1208" max="1208" width="7.33203125" style="112" customWidth="1"/>
    <col min="1209" max="1209" width="36.5546875" style="112" customWidth="1"/>
    <col min="1210" max="1210" width="0.88671875" style="112" customWidth="1"/>
    <col min="1211" max="1211" width="12.6640625" style="112" customWidth="1"/>
    <col min="1212" max="1212" width="0.88671875" style="112" customWidth="1"/>
    <col min="1213" max="1213" width="12.5546875" style="112" customWidth="1"/>
    <col min="1214" max="1214" width="0.88671875" style="112" customWidth="1"/>
    <col min="1215" max="1215" width="11.6640625" style="112" customWidth="1"/>
    <col min="1216" max="1216" width="0.88671875" style="112" customWidth="1"/>
    <col min="1217" max="1217" width="13.6640625" style="112" customWidth="1"/>
    <col min="1218" max="1219" width="1.109375" style="112" customWidth="1"/>
    <col min="1220" max="1220" width="7.33203125" style="112" customWidth="1"/>
    <col min="1221" max="1221" width="11.6640625" style="112" customWidth="1"/>
    <col min="1222" max="1463" width="7.33203125" style="112"/>
    <col min="1464" max="1464" width="7.33203125" style="112" customWidth="1"/>
    <col min="1465" max="1465" width="36.5546875" style="112" customWidth="1"/>
    <col min="1466" max="1466" width="0.88671875" style="112" customWidth="1"/>
    <col min="1467" max="1467" width="12.6640625" style="112" customWidth="1"/>
    <col min="1468" max="1468" width="0.88671875" style="112" customWidth="1"/>
    <col min="1469" max="1469" width="12.5546875" style="112" customWidth="1"/>
    <col min="1470" max="1470" width="0.88671875" style="112" customWidth="1"/>
    <col min="1471" max="1471" width="11.6640625" style="112" customWidth="1"/>
    <col min="1472" max="1472" width="0.88671875" style="112" customWidth="1"/>
    <col min="1473" max="1473" width="13.6640625" style="112" customWidth="1"/>
    <col min="1474" max="1475" width="1.109375" style="112" customWidth="1"/>
    <col min="1476" max="1476" width="7.33203125" style="112" customWidth="1"/>
    <col min="1477" max="1477" width="11.6640625" style="112" customWidth="1"/>
    <col min="1478" max="1719" width="7.33203125" style="112"/>
    <col min="1720" max="1720" width="7.33203125" style="112" customWidth="1"/>
    <col min="1721" max="1721" width="36.5546875" style="112" customWidth="1"/>
    <col min="1722" max="1722" width="0.88671875" style="112" customWidth="1"/>
    <col min="1723" max="1723" width="12.6640625" style="112" customWidth="1"/>
    <col min="1724" max="1724" width="0.88671875" style="112" customWidth="1"/>
    <col min="1725" max="1725" width="12.5546875" style="112" customWidth="1"/>
    <col min="1726" max="1726" width="0.88671875" style="112" customWidth="1"/>
    <col min="1727" max="1727" width="11.6640625" style="112" customWidth="1"/>
    <col min="1728" max="1728" width="0.88671875" style="112" customWidth="1"/>
    <col min="1729" max="1729" width="13.6640625" style="112" customWidth="1"/>
    <col min="1730" max="1731" width="1.109375" style="112" customWidth="1"/>
    <col min="1732" max="1732" width="7.33203125" style="112" customWidth="1"/>
    <col min="1733" max="1733" width="11.6640625" style="112" customWidth="1"/>
    <col min="1734" max="1975" width="7.33203125" style="112"/>
    <col min="1976" max="1976" width="7.33203125" style="112" customWidth="1"/>
    <col min="1977" max="1977" width="36.5546875" style="112" customWidth="1"/>
    <col min="1978" max="1978" width="0.88671875" style="112" customWidth="1"/>
    <col min="1979" max="1979" width="12.6640625" style="112" customWidth="1"/>
    <col min="1980" max="1980" width="0.88671875" style="112" customWidth="1"/>
    <col min="1981" max="1981" width="12.5546875" style="112" customWidth="1"/>
    <col min="1982" max="1982" width="0.88671875" style="112" customWidth="1"/>
    <col min="1983" max="1983" width="11.6640625" style="112" customWidth="1"/>
    <col min="1984" max="1984" width="0.88671875" style="112" customWidth="1"/>
    <col min="1985" max="1985" width="13.6640625" style="112" customWidth="1"/>
    <col min="1986" max="1987" width="1.109375" style="112" customWidth="1"/>
    <col min="1988" max="1988" width="7.33203125" style="112" customWidth="1"/>
    <col min="1989" max="1989" width="11.6640625" style="112" customWidth="1"/>
    <col min="1990" max="2231" width="7.33203125" style="112"/>
    <col min="2232" max="2232" width="7.33203125" style="112" customWidth="1"/>
    <col min="2233" max="2233" width="36.5546875" style="112" customWidth="1"/>
    <col min="2234" max="2234" width="0.88671875" style="112" customWidth="1"/>
    <col min="2235" max="2235" width="12.6640625" style="112" customWidth="1"/>
    <col min="2236" max="2236" width="0.88671875" style="112" customWidth="1"/>
    <col min="2237" max="2237" width="12.5546875" style="112" customWidth="1"/>
    <col min="2238" max="2238" width="0.88671875" style="112" customWidth="1"/>
    <col min="2239" max="2239" width="11.6640625" style="112" customWidth="1"/>
    <col min="2240" max="2240" width="0.88671875" style="112" customWidth="1"/>
    <col min="2241" max="2241" width="13.6640625" style="112" customWidth="1"/>
    <col min="2242" max="2243" width="1.109375" style="112" customWidth="1"/>
    <col min="2244" max="2244" width="7.33203125" style="112" customWidth="1"/>
    <col min="2245" max="2245" width="11.6640625" style="112" customWidth="1"/>
    <col min="2246" max="2487" width="7.33203125" style="112"/>
    <col min="2488" max="2488" width="7.33203125" style="112" customWidth="1"/>
    <col min="2489" max="2489" width="36.5546875" style="112" customWidth="1"/>
    <col min="2490" max="2490" width="0.88671875" style="112" customWidth="1"/>
    <col min="2491" max="2491" width="12.6640625" style="112" customWidth="1"/>
    <col min="2492" max="2492" width="0.88671875" style="112" customWidth="1"/>
    <col min="2493" max="2493" width="12.5546875" style="112" customWidth="1"/>
    <col min="2494" max="2494" width="0.88671875" style="112" customWidth="1"/>
    <col min="2495" max="2495" width="11.6640625" style="112" customWidth="1"/>
    <col min="2496" max="2496" width="0.88671875" style="112" customWidth="1"/>
    <col min="2497" max="2497" width="13.6640625" style="112" customWidth="1"/>
    <col min="2498" max="2499" width="1.109375" style="112" customWidth="1"/>
    <col min="2500" max="2500" width="7.33203125" style="112" customWidth="1"/>
    <col min="2501" max="2501" width="11.6640625" style="112" customWidth="1"/>
    <col min="2502" max="2743" width="7.33203125" style="112"/>
    <col min="2744" max="2744" width="7.33203125" style="112" customWidth="1"/>
    <col min="2745" max="2745" width="36.5546875" style="112" customWidth="1"/>
    <col min="2746" max="2746" width="0.88671875" style="112" customWidth="1"/>
    <col min="2747" max="2747" width="12.6640625" style="112" customWidth="1"/>
    <col min="2748" max="2748" width="0.88671875" style="112" customWidth="1"/>
    <col min="2749" max="2749" width="12.5546875" style="112" customWidth="1"/>
    <col min="2750" max="2750" width="0.88671875" style="112" customWidth="1"/>
    <col min="2751" max="2751" width="11.6640625" style="112" customWidth="1"/>
    <col min="2752" max="2752" width="0.88671875" style="112" customWidth="1"/>
    <col min="2753" max="2753" width="13.6640625" style="112" customWidth="1"/>
    <col min="2754" max="2755" width="1.109375" style="112" customWidth="1"/>
    <col min="2756" max="2756" width="7.33203125" style="112" customWidth="1"/>
    <col min="2757" max="2757" width="11.6640625" style="112" customWidth="1"/>
    <col min="2758" max="2999" width="7.33203125" style="112"/>
    <col min="3000" max="3000" width="7.33203125" style="112" customWidth="1"/>
    <col min="3001" max="3001" width="36.5546875" style="112" customWidth="1"/>
    <col min="3002" max="3002" width="0.88671875" style="112" customWidth="1"/>
    <col min="3003" max="3003" width="12.6640625" style="112" customWidth="1"/>
    <col min="3004" max="3004" width="0.88671875" style="112" customWidth="1"/>
    <col min="3005" max="3005" width="12.5546875" style="112" customWidth="1"/>
    <col min="3006" max="3006" width="0.88671875" style="112" customWidth="1"/>
    <col min="3007" max="3007" width="11.6640625" style="112" customWidth="1"/>
    <col min="3008" max="3008" width="0.88671875" style="112" customWidth="1"/>
    <col min="3009" max="3009" width="13.6640625" style="112" customWidth="1"/>
    <col min="3010" max="3011" width="1.109375" style="112" customWidth="1"/>
    <col min="3012" max="3012" width="7.33203125" style="112" customWidth="1"/>
    <col min="3013" max="3013" width="11.6640625" style="112" customWidth="1"/>
    <col min="3014" max="3255" width="7.33203125" style="112"/>
    <col min="3256" max="3256" width="7.33203125" style="112" customWidth="1"/>
    <col min="3257" max="3257" width="36.5546875" style="112" customWidth="1"/>
    <col min="3258" max="3258" width="0.88671875" style="112" customWidth="1"/>
    <col min="3259" max="3259" width="12.6640625" style="112" customWidth="1"/>
    <col min="3260" max="3260" width="0.88671875" style="112" customWidth="1"/>
    <col min="3261" max="3261" width="12.5546875" style="112" customWidth="1"/>
    <col min="3262" max="3262" width="0.88671875" style="112" customWidth="1"/>
    <col min="3263" max="3263" width="11.6640625" style="112" customWidth="1"/>
    <col min="3264" max="3264" width="0.88671875" style="112" customWidth="1"/>
    <col min="3265" max="3265" width="13.6640625" style="112" customWidth="1"/>
    <col min="3266" max="3267" width="1.109375" style="112" customWidth="1"/>
    <col min="3268" max="3268" width="7.33203125" style="112" customWidth="1"/>
    <col min="3269" max="3269" width="11.6640625" style="112" customWidth="1"/>
    <col min="3270" max="3511" width="7.33203125" style="112"/>
    <col min="3512" max="3512" width="7.33203125" style="112" customWidth="1"/>
    <col min="3513" max="3513" width="36.5546875" style="112" customWidth="1"/>
    <col min="3514" max="3514" width="0.88671875" style="112" customWidth="1"/>
    <col min="3515" max="3515" width="12.6640625" style="112" customWidth="1"/>
    <col min="3516" max="3516" width="0.88671875" style="112" customWidth="1"/>
    <col min="3517" max="3517" width="12.5546875" style="112" customWidth="1"/>
    <col min="3518" max="3518" width="0.88671875" style="112" customWidth="1"/>
    <col min="3519" max="3519" width="11.6640625" style="112" customWidth="1"/>
    <col min="3520" max="3520" width="0.88671875" style="112" customWidth="1"/>
    <col min="3521" max="3521" width="13.6640625" style="112" customWidth="1"/>
    <col min="3522" max="3523" width="1.109375" style="112" customWidth="1"/>
    <col min="3524" max="3524" width="7.33203125" style="112" customWidth="1"/>
    <col min="3525" max="3525" width="11.6640625" style="112" customWidth="1"/>
    <col min="3526" max="3767" width="7.33203125" style="112"/>
    <col min="3768" max="3768" width="7.33203125" style="112" customWidth="1"/>
    <col min="3769" max="3769" width="36.5546875" style="112" customWidth="1"/>
    <col min="3770" max="3770" width="0.88671875" style="112" customWidth="1"/>
    <col min="3771" max="3771" width="12.6640625" style="112" customWidth="1"/>
    <col min="3772" max="3772" width="0.88671875" style="112" customWidth="1"/>
    <col min="3773" max="3773" width="12.5546875" style="112" customWidth="1"/>
    <col min="3774" max="3774" width="0.88671875" style="112" customWidth="1"/>
    <col min="3775" max="3775" width="11.6640625" style="112" customWidth="1"/>
    <col min="3776" max="3776" width="0.88671875" style="112" customWidth="1"/>
    <col min="3777" max="3777" width="13.6640625" style="112" customWidth="1"/>
    <col min="3778" max="3779" width="1.109375" style="112" customWidth="1"/>
    <col min="3780" max="3780" width="7.33203125" style="112" customWidth="1"/>
    <col min="3781" max="3781" width="11.6640625" style="112" customWidth="1"/>
    <col min="3782" max="4023" width="7.33203125" style="112"/>
    <col min="4024" max="4024" width="7.33203125" style="112" customWidth="1"/>
    <col min="4025" max="4025" width="36.5546875" style="112" customWidth="1"/>
    <col min="4026" max="4026" width="0.88671875" style="112" customWidth="1"/>
    <col min="4027" max="4027" width="12.6640625" style="112" customWidth="1"/>
    <col min="4028" max="4028" width="0.88671875" style="112" customWidth="1"/>
    <col min="4029" max="4029" width="12.5546875" style="112" customWidth="1"/>
    <col min="4030" max="4030" width="0.88671875" style="112" customWidth="1"/>
    <col min="4031" max="4031" width="11.6640625" style="112" customWidth="1"/>
    <col min="4032" max="4032" width="0.88671875" style="112" customWidth="1"/>
    <col min="4033" max="4033" width="13.6640625" style="112" customWidth="1"/>
    <col min="4034" max="4035" width="1.109375" style="112" customWidth="1"/>
    <col min="4036" max="4036" width="7.33203125" style="112" customWidth="1"/>
    <col min="4037" max="4037" width="11.6640625" style="112" customWidth="1"/>
    <col min="4038" max="4279" width="7.33203125" style="112"/>
    <col min="4280" max="4280" width="7.33203125" style="112" customWidth="1"/>
    <col min="4281" max="4281" width="36.5546875" style="112" customWidth="1"/>
    <col min="4282" max="4282" width="0.88671875" style="112" customWidth="1"/>
    <col min="4283" max="4283" width="12.6640625" style="112" customWidth="1"/>
    <col min="4284" max="4284" width="0.88671875" style="112" customWidth="1"/>
    <col min="4285" max="4285" width="12.5546875" style="112" customWidth="1"/>
    <col min="4286" max="4286" width="0.88671875" style="112" customWidth="1"/>
    <col min="4287" max="4287" width="11.6640625" style="112" customWidth="1"/>
    <col min="4288" max="4288" width="0.88671875" style="112" customWidth="1"/>
    <col min="4289" max="4289" width="13.6640625" style="112" customWidth="1"/>
    <col min="4290" max="4291" width="1.109375" style="112" customWidth="1"/>
    <col min="4292" max="4292" width="7.33203125" style="112" customWidth="1"/>
    <col min="4293" max="4293" width="11.6640625" style="112" customWidth="1"/>
    <col min="4294" max="4535" width="7.33203125" style="112"/>
    <col min="4536" max="4536" width="7.33203125" style="112" customWidth="1"/>
    <col min="4537" max="4537" width="36.5546875" style="112" customWidth="1"/>
    <col min="4538" max="4538" width="0.88671875" style="112" customWidth="1"/>
    <col min="4539" max="4539" width="12.6640625" style="112" customWidth="1"/>
    <col min="4540" max="4540" width="0.88671875" style="112" customWidth="1"/>
    <col min="4541" max="4541" width="12.5546875" style="112" customWidth="1"/>
    <col min="4542" max="4542" width="0.88671875" style="112" customWidth="1"/>
    <col min="4543" max="4543" width="11.6640625" style="112" customWidth="1"/>
    <col min="4544" max="4544" width="0.88671875" style="112" customWidth="1"/>
    <col min="4545" max="4545" width="13.6640625" style="112" customWidth="1"/>
    <col min="4546" max="4547" width="1.109375" style="112" customWidth="1"/>
    <col min="4548" max="4548" width="7.33203125" style="112" customWidth="1"/>
    <col min="4549" max="4549" width="11.6640625" style="112" customWidth="1"/>
    <col min="4550" max="4791" width="7.33203125" style="112"/>
    <col min="4792" max="4792" width="7.33203125" style="112" customWidth="1"/>
    <col min="4793" max="4793" width="36.5546875" style="112" customWidth="1"/>
    <col min="4794" max="4794" width="0.88671875" style="112" customWidth="1"/>
    <col min="4795" max="4795" width="12.6640625" style="112" customWidth="1"/>
    <col min="4796" max="4796" width="0.88671875" style="112" customWidth="1"/>
    <col min="4797" max="4797" width="12.5546875" style="112" customWidth="1"/>
    <col min="4798" max="4798" width="0.88671875" style="112" customWidth="1"/>
    <col min="4799" max="4799" width="11.6640625" style="112" customWidth="1"/>
    <col min="4800" max="4800" width="0.88671875" style="112" customWidth="1"/>
    <col min="4801" max="4801" width="13.6640625" style="112" customWidth="1"/>
    <col min="4802" max="4803" width="1.109375" style="112" customWidth="1"/>
    <col min="4804" max="4804" width="7.33203125" style="112" customWidth="1"/>
    <col min="4805" max="4805" width="11.6640625" style="112" customWidth="1"/>
    <col min="4806" max="5047" width="7.33203125" style="112"/>
    <col min="5048" max="5048" width="7.33203125" style="112" customWidth="1"/>
    <col min="5049" max="5049" width="36.5546875" style="112" customWidth="1"/>
    <col min="5050" max="5050" width="0.88671875" style="112" customWidth="1"/>
    <col min="5051" max="5051" width="12.6640625" style="112" customWidth="1"/>
    <col min="5052" max="5052" width="0.88671875" style="112" customWidth="1"/>
    <col min="5053" max="5053" width="12.5546875" style="112" customWidth="1"/>
    <col min="5054" max="5054" width="0.88671875" style="112" customWidth="1"/>
    <col min="5055" max="5055" width="11.6640625" style="112" customWidth="1"/>
    <col min="5056" max="5056" width="0.88671875" style="112" customWidth="1"/>
    <col min="5057" max="5057" width="13.6640625" style="112" customWidth="1"/>
    <col min="5058" max="5059" width="1.109375" style="112" customWidth="1"/>
    <col min="5060" max="5060" width="7.33203125" style="112" customWidth="1"/>
    <col min="5061" max="5061" width="11.6640625" style="112" customWidth="1"/>
    <col min="5062" max="5303" width="7.33203125" style="112"/>
    <col min="5304" max="5304" width="7.33203125" style="112" customWidth="1"/>
    <col min="5305" max="5305" width="36.5546875" style="112" customWidth="1"/>
    <col min="5306" max="5306" width="0.88671875" style="112" customWidth="1"/>
    <col min="5307" max="5307" width="12.6640625" style="112" customWidth="1"/>
    <col min="5308" max="5308" width="0.88671875" style="112" customWidth="1"/>
    <col min="5309" max="5309" width="12.5546875" style="112" customWidth="1"/>
    <col min="5310" max="5310" width="0.88671875" style="112" customWidth="1"/>
    <col min="5311" max="5311" width="11.6640625" style="112" customWidth="1"/>
    <col min="5312" max="5312" width="0.88671875" style="112" customWidth="1"/>
    <col min="5313" max="5313" width="13.6640625" style="112" customWidth="1"/>
    <col min="5314" max="5315" width="1.109375" style="112" customWidth="1"/>
    <col min="5316" max="5316" width="7.33203125" style="112" customWidth="1"/>
    <col min="5317" max="5317" width="11.6640625" style="112" customWidth="1"/>
    <col min="5318" max="5559" width="7.33203125" style="112"/>
    <col min="5560" max="5560" width="7.33203125" style="112" customWidth="1"/>
    <col min="5561" max="5561" width="36.5546875" style="112" customWidth="1"/>
    <col min="5562" max="5562" width="0.88671875" style="112" customWidth="1"/>
    <col min="5563" max="5563" width="12.6640625" style="112" customWidth="1"/>
    <col min="5564" max="5564" width="0.88671875" style="112" customWidth="1"/>
    <col min="5565" max="5565" width="12.5546875" style="112" customWidth="1"/>
    <col min="5566" max="5566" width="0.88671875" style="112" customWidth="1"/>
    <col min="5567" max="5567" width="11.6640625" style="112" customWidth="1"/>
    <col min="5568" max="5568" width="0.88671875" style="112" customWidth="1"/>
    <col min="5569" max="5569" width="13.6640625" style="112" customWidth="1"/>
    <col min="5570" max="5571" width="1.109375" style="112" customWidth="1"/>
    <col min="5572" max="5572" width="7.33203125" style="112" customWidth="1"/>
    <col min="5573" max="5573" width="11.6640625" style="112" customWidth="1"/>
    <col min="5574" max="5815" width="7.33203125" style="112"/>
    <col min="5816" max="5816" width="7.33203125" style="112" customWidth="1"/>
    <col min="5817" max="5817" width="36.5546875" style="112" customWidth="1"/>
    <col min="5818" max="5818" width="0.88671875" style="112" customWidth="1"/>
    <col min="5819" max="5819" width="12.6640625" style="112" customWidth="1"/>
    <col min="5820" max="5820" width="0.88671875" style="112" customWidth="1"/>
    <col min="5821" max="5821" width="12.5546875" style="112" customWidth="1"/>
    <col min="5822" max="5822" width="0.88671875" style="112" customWidth="1"/>
    <col min="5823" max="5823" width="11.6640625" style="112" customWidth="1"/>
    <col min="5824" max="5824" width="0.88671875" style="112" customWidth="1"/>
    <col min="5825" max="5825" width="13.6640625" style="112" customWidth="1"/>
    <col min="5826" max="5827" width="1.109375" style="112" customWidth="1"/>
    <col min="5828" max="5828" width="7.33203125" style="112" customWidth="1"/>
    <col min="5829" max="5829" width="11.6640625" style="112" customWidth="1"/>
    <col min="5830" max="6071" width="7.33203125" style="112"/>
    <col min="6072" max="6072" width="7.33203125" style="112" customWidth="1"/>
    <col min="6073" max="6073" width="36.5546875" style="112" customWidth="1"/>
    <col min="6074" max="6074" width="0.88671875" style="112" customWidth="1"/>
    <col min="6075" max="6075" width="12.6640625" style="112" customWidth="1"/>
    <col min="6076" max="6076" width="0.88671875" style="112" customWidth="1"/>
    <col min="6077" max="6077" width="12.5546875" style="112" customWidth="1"/>
    <col min="6078" max="6078" width="0.88671875" style="112" customWidth="1"/>
    <col min="6079" max="6079" width="11.6640625" style="112" customWidth="1"/>
    <col min="6080" max="6080" width="0.88671875" style="112" customWidth="1"/>
    <col min="6081" max="6081" width="13.6640625" style="112" customWidth="1"/>
    <col min="6082" max="6083" width="1.109375" style="112" customWidth="1"/>
    <col min="6084" max="6084" width="7.33203125" style="112" customWidth="1"/>
    <col min="6085" max="6085" width="11.6640625" style="112" customWidth="1"/>
    <col min="6086" max="6327" width="7.33203125" style="112"/>
    <col min="6328" max="6328" width="7.33203125" style="112" customWidth="1"/>
    <col min="6329" max="6329" width="36.5546875" style="112" customWidth="1"/>
    <col min="6330" max="6330" width="0.88671875" style="112" customWidth="1"/>
    <col min="6331" max="6331" width="12.6640625" style="112" customWidth="1"/>
    <col min="6332" max="6332" width="0.88671875" style="112" customWidth="1"/>
    <col min="6333" max="6333" width="12.5546875" style="112" customWidth="1"/>
    <col min="6334" max="6334" width="0.88671875" style="112" customWidth="1"/>
    <col min="6335" max="6335" width="11.6640625" style="112" customWidth="1"/>
    <col min="6336" max="6336" width="0.88671875" style="112" customWidth="1"/>
    <col min="6337" max="6337" width="13.6640625" style="112" customWidth="1"/>
    <col min="6338" max="6339" width="1.109375" style="112" customWidth="1"/>
    <col min="6340" max="6340" width="7.33203125" style="112" customWidth="1"/>
    <col min="6341" max="6341" width="11.6640625" style="112" customWidth="1"/>
    <col min="6342" max="6583" width="7.33203125" style="112"/>
    <col min="6584" max="6584" width="7.33203125" style="112" customWidth="1"/>
    <col min="6585" max="6585" width="36.5546875" style="112" customWidth="1"/>
    <col min="6586" max="6586" width="0.88671875" style="112" customWidth="1"/>
    <col min="6587" max="6587" width="12.6640625" style="112" customWidth="1"/>
    <col min="6588" max="6588" width="0.88671875" style="112" customWidth="1"/>
    <col min="6589" max="6589" width="12.5546875" style="112" customWidth="1"/>
    <col min="6590" max="6590" width="0.88671875" style="112" customWidth="1"/>
    <col min="6591" max="6591" width="11.6640625" style="112" customWidth="1"/>
    <col min="6592" max="6592" width="0.88671875" style="112" customWidth="1"/>
    <col min="6593" max="6593" width="13.6640625" style="112" customWidth="1"/>
    <col min="6594" max="6595" width="1.109375" style="112" customWidth="1"/>
    <col min="6596" max="6596" width="7.33203125" style="112" customWidth="1"/>
    <col min="6597" max="6597" width="11.6640625" style="112" customWidth="1"/>
    <col min="6598" max="6839" width="7.33203125" style="112"/>
    <col min="6840" max="6840" width="7.33203125" style="112" customWidth="1"/>
    <col min="6841" max="6841" width="36.5546875" style="112" customWidth="1"/>
    <col min="6842" max="6842" width="0.88671875" style="112" customWidth="1"/>
    <col min="6843" max="6843" width="12.6640625" style="112" customWidth="1"/>
    <col min="6844" max="6844" width="0.88671875" style="112" customWidth="1"/>
    <col min="6845" max="6845" width="12.5546875" style="112" customWidth="1"/>
    <col min="6846" max="6846" width="0.88671875" style="112" customWidth="1"/>
    <col min="6847" max="6847" width="11.6640625" style="112" customWidth="1"/>
    <col min="6848" max="6848" width="0.88671875" style="112" customWidth="1"/>
    <col min="6849" max="6849" width="13.6640625" style="112" customWidth="1"/>
    <col min="6850" max="6851" width="1.109375" style="112" customWidth="1"/>
    <col min="6852" max="6852" width="7.33203125" style="112" customWidth="1"/>
    <col min="6853" max="6853" width="11.6640625" style="112" customWidth="1"/>
    <col min="6854" max="7095" width="7.33203125" style="112"/>
    <col min="7096" max="7096" width="7.33203125" style="112" customWidth="1"/>
    <col min="7097" max="7097" width="36.5546875" style="112" customWidth="1"/>
    <col min="7098" max="7098" width="0.88671875" style="112" customWidth="1"/>
    <col min="7099" max="7099" width="12.6640625" style="112" customWidth="1"/>
    <col min="7100" max="7100" width="0.88671875" style="112" customWidth="1"/>
    <col min="7101" max="7101" width="12.5546875" style="112" customWidth="1"/>
    <col min="7102" max="7102" width="0.88671875" style="112" customWidth="1"/>
    <col min="7103" max="7103" width="11.6640625" style="112" customWidth="1"/>
    <col min="7104" max="7104" width="0.88671875" style="112" customWidth="1"/>
    <col min="7105" max="7105" width="13.6640625" style="112" customWidth="1"/>
    <col min="7106" max="7107" width="1.109375" style="112" customWidth="1"/>
    <col min="7108" max="7108" width="7.33203125" style="112" customWidth="1"/>
    <col min="7109" max="7109" width="11.6640625" style="112" customWidth="1"/>
    <col min="7110" max="7351" width="7.33203125" style="112"/>
    <col min="7352" max="7352" width="7.33203125" style="112" customWidth="1"/>
    <col min="7353" max="7353" width="36.5546875" style="112" customWidth="1"/>
    <col min="7354" max="7354" width="0.88671875" style="112" customWidth="1"/>
    <col min="7355" max="7355" width="12.6640625" style="112" customWidth="1"/>
    <col min="7356" max="7356" width="0.88671875" style="112" customWidth="1"/>
    <col min="7357" max="7357" width="12.5546875" style="112" customWidth="1"/>
    <col min="7358" max="7358" width="0.88671875" style="112" customWidth="1"/>
    <col min="7359" max="7359" width="11.6640625" style="112" customWidth="1"/>
    <col min="7360" max="7360" width="0.88671875" style="112" customWidth="1"/>
    <col min="7361" max="7361" width="13.6640625" style="112" customWidth="1"/>
    <col min="7362" max="7363" width="1.109375" style="112" customWidth="1"/>
    <col min="7364" max="7364" width="7.33203125" style="112" customWidth="1"/>
    <col min="7365" max="7365" width="11.6640625" style="112" customWidth="1"/>
    <col min="7366" max="7607" width="7.33203125" style="112"/>
    <col min="7608" max="7608" width="7.33203125" style="112" customWidth="1"/>
    <col min="7609" max="7609" width="36.5546875" style="112" customWidth="1"/>
    <col min="7610" max="7610" width="0.88671875" style="112" customWidth="1"/>
    <col min="7611" max="7611" width="12.6640625" style="112" customWidth="1"/>
    <col min="7612" max="7612" width="0.88671875" style="112" customWidth="1"/>
    <col min="7613" max="7613" width="12.5546875" style="112" customWidth="1"/>
    <col min="7614" max="7614" width="0.88671875" style="112" customWidth="1"/>
    <col min="7615" max="7615" width="11.6640625" style="112" customWidth="1"/>
    <col min="7616" max="7616" width="0.88671875" style="112" customWidth="1"/>
    <col min="7617" max="7617" width="13.6640625" style="112" customWidth="1"/>
    <col min="7618" max="7619" width="1.109375" style="112" customWidth="1"/>
    <col min="7620" max="7620" width="7.33203125" style="112" customWidth="1"/>
    <col min="7621" max="7621" width="11.6640625" style="112" customWidth="1"/>
    <col min="7622" max="7863" width="7.33203125" style="112"/>
    <col min="7864" max="7864" width="7.33203125" style="112" customWidth="1"/>
    <col min="7865" max="7865" width="36.5546875" style="112" customWidth="1"/>
    <col min="7866" max="7866" width="0.88671875" style="112" customWidth="1"/>
    <col min="7867" max="7867" width="12.6640625" style="112" customWidth="1"/>
    <col min="7868" max="7868" width="0.88671875" style="112" customWidth="1"/>
    <col min="7869" max="7869" width="12.5546875" style="112" customWidth="1"/>
    <col min="7870" max="7870" width="0.88671875" style="112" customWidth="1"/>
    <col min="7871" max="7871" width="11.6640625" style="112" customWidth="1"/>
    <col min="7872" max="7872" width="0.88671875" style="112" customWidth="1"/>
    <col min="7873" max="7873" width="13.6640625" style="112" customWidth="1"/>
    <col min="7874" max="7875" width="1.109375" style="112" customWidth="1"/>
    <col min="7876" max="7876" width="7.33203125" style="112" customWidth="1"/>
    <col min="7877" max="7877" width="11.6640625" style="112" customWidth="1"/>
    <col min="7878" max="8119" width="7.33203125" style="112"/>
    <col min="8120" max="8120" width="7.33203125" style="112" customWidth="1"/>
    <col min="8121" max="8121" width="36.5546875" style="112" customWidth="1"/>
    <col min="8122" max="8122" width="0.88671875" style="112" customWidth="1"/>
    <col min="8123" max="8123" width="12.6640625" style="112" customWidth="1"/>
    <col min="8124" max="8124" width="0.88671875" style="112" customWidth="1"/>
    <col min="8125" max="8125" width="12.5546875" style="112" customWidth="1"/>
    <col min="8126" max="8126" width="0.88671875" style="112" customWidth="1"/>
    <col min="8127" max="8127" width="11.6640625" style="112" customWidth="1"/>
    <col min="8128" max="8128" width="0.88671875" style="112" customWidth="1"/>
    <col min="8129" max="8129" width="13.6640625" style="112" customWidth="1"/>
    <col min="8130" max="8131" width="1.109375" style="112" customWidth="1"/>
    <col min="8132" max="8132" width="7.33203125" style="112" customWidth="1"/>
    <col min="8133" max="8133" width="11.6640625" style="112" customWidth="1"/>
    <col min="8134" max="8375" width="7.33203125" style="112"/>
    <col min="8376" max="8376" width="7.33203125" style="112" customWidth="1"/>
    <col min="8377" max="8377" width="36.5546875" style="112" customWidth="1"/>
    <col min="8378" max="8378" width="0.88671875" style="112" customWidth="1"/>
    <col min="8379" max="8379" width="12.6640625" style="112" customWidth="1"/>
    <col min="8380" max="8380" width="0.88671875" style="112" customWidth="1"/>
    <col min="8381" max="8381" width="12.5546875" style="112" customWidth="1"/>
    <col min="8382" max="8382" width="0.88671875" style="112" customWidth="1"/>
    <col min="8383" max="8383" width="11.6640625" style="112" customWidth="1"/>
    <col min="8384" max="8384" width="0.88671875" style="112" customWidth="1"/>
    <col min="8385" max="8385" width="13.6640625" style="112" customWidth="1"/>
    <col min="8386" max="8387" width="1.109375" style="112" customWidth="1"/>
    <col min="8388" max="8388" width="7.33203125" style="112" customWidth="1"/>
    <col min="8389" max="8389" width="11.6640625" style="112" customWidth="1"/>
    <col min="8390" max="8631" width="7.33203125" style="112"/>
    <col min="8632" max="8632" width="7.33203125" style="112" customWidth="1"/>
    <col min="8633" max="8633" width="36.5546875" style="112" customWidth="1"/>
    <col min="8634" max="8634" width="0.88671875" style="112" customWidth="1"/>
    <col min="8635" max="8635" width="12.6640625" style="112" customWidth="1"/>
    <col min="8636" max="8636" width="0.88671875" style="112" customWidth="1"/>
    <col min="8637" max="8637" width="12.5546875" style="112" customWidth="1"/>
    <col min="8638" max="8638" width="0.88671875" style="112" customWidth="1"/>
    <col min="8639" max="8639" width="11.6640625" style="112" customWidth="1"/>
    <col min="8640" max="8640" width="0.88671875" style="112" customWidth="1"/>
    <col min="8641" max="8641" width="13.6640625" style="112" customWidth="1"/>
    <col min="8642" max="8643" width="1.109375" style="112" customWidth="1"/>
    <col min="8644" max="8644" width="7.33203125" style="112" customWidth="1"/>
    <col min="8645" max="8645" width="11.6640625" style="112" customWidth="1"/>
    <col min="8646" max="8887" width="7.33203125" style="112"/>
    <col min="8888" max="8888" width="7.33203125" style="112" customWidth="1"/>
    <col min="8889" max="8889" width="36.5546875" style="112" customWidth="1"/>
    <col min="8890" max="8890" width="0.88671875" style="112" customWidth="1"/>
    <col min="8891" max="8891" width="12.6640625" style="112" customWidth="1"/>
    <col min="8892" max="8892" width="0.88671875" style="112" customWidth="1"/>
    <col min="8893" max="8893" width="12.5546875" style="112" customWidth="1"/>
    <col min="8894" max="8894" width="0.88671875" style="112" customWidth="1"/>
    <col min="8895" max="8895" width="11.6640625" style="112" customWidth="1"/>
    <col min="8896" max="8896" width="0.88671875" style="112" customWidth="1"/>
    <col min="8897" max="8897" width="13.6640625" style="112" customWidth="1"/>
    <col min="8898" max="8899" width="1.109375" style="112" customWidth="1"/>
    <col min="8900" max="8900" width="7.33203125" style="112" customWidth="1"/>
    <col min="8901" max="8901" width="11.6640625" style="112" customWidth="1"/>
    <col min="8902" max="9143" width="7.33203125" style="112"/>
    <col min="9144" max="9144" width="7.33203125" style="112" customWidth="1"/>
    <col min="9145" max="9145" width="36.5546875" style="112" customWidth="1"/>
    <col min="9146" max="9146" width="0.88671875" style="112" customWidth="1"/>
    <col min="9147" max="9147" width="12.6640625" style="112" customWidth="1"/>
    <col min="9148" max="9148" width="0.88671875" style="112" customWidth="1"/>
    <col min="9149" max="9149" width="12.5546875" style="112" customWidth="1"/>
    <col min="9150" max="9150" width="0.88671875" style="112" customWidth="1"/>
    <col min="9151" max="9151" width="11.6640625" style="112" customWidth="1"/>
    <col min="9152" max="9152" width="0.88671875" style="112" customWidth="1"/>
    <col min="9153" max="9153" width="13.6640625" style="112" customWidth="1"/>
    <col min="9154" max="9155" width="1.109375" style="112" customWidth="1"/>
    <col min="9156" max="9156" width="7.33203125" style="112" customWidth="1"/>
    <col min="9157" max="9157" width="11.6640625" style="112" customWidth="1"/>
    <col min="9158" max="9399" width="7.33203125" style="112"/>
    <col min="9400" max="9400" width="7.33203125" style="112" customWidth="1"/>
    <col min="9401" max="9401" width="36.5546875" style="112" customWidth="1"/>
    <col min="9402" max="9402" width="0.88671875" style="112" customWidth="1"/>
    <col min="9403" max="9403" width="12.6640625" style="112" customWidth="1"/>
    <col min="9404" max="9404" width="0.88671875" style="112" customWidth="1"/>
    <col min="9405" max="9405" width="12.5546875" style="112" customWidth="1"/>
    <col min="9406" max="9406" width="0.88671875" style="112" customWidth="1"/>
    <col min="9407" max="9407" width="11.6640625" style="112" customWidth="1"/>
    <col min="9408" max="9408" width="0.88671875" style="112" customWidth="1"/>
    <col min="9409" max="9409" width="13.6640625" style="112" customWidth="1"/>
    <col min="9410" max="9411" width="1.109375" style="112" customWidth="1"/>
    <col min="9412" max="9412" width="7.33203125" style="112" customWidth="1"/>
    <col min="9413" max="9413" width="11.6640625" style="112" customWidth="1"/>
    <col min="9414" max="9655" width="7.33203125" style="112"/>
    <col min="9656" max="9656" width="7.33203125" style="112" customWidth="1"/>
    <col min="9657" max="9657" width="36.5546875" style="112" customWidth="1"/>
    <col min="9658" max="9658" width="0.88671875" style="112" customWidth="1"/>
    <col min="9659" max="9659" width="12.6640625" style="112" customWidth="1"/>
    <col min="9660" max="9660" width="0.88671875" style="112" customWidth="1"/>
    <col min="9661" max="9661" width="12.5546875" style="112" customWidth="1"/>
    <col min="9662" max="9662" width="0.88671875" style="112" customWidth="1"/>
    <col min="9663" max="9663" width="11.6640625" style="112" customWidth="1"/>
    <col min="9664" max="9664" width="0.88671875" style="112" customWidth="1"/>
    <col min="9665" max="9665" width="13.6640625" style="112" customWidth="1"/>
    <col min="9666" max="9667" width="1.109375" style="112" customWidth="1"/>
    <col min="9668" max="9668" width="7.33203125" style="112" customWidth="1"/>
    <col min="9669" max="9669" width="11.6640625" style="112" customWidth="1"/>
    <col min="9670" max="9911" width="7.33203125" style="112"/>
    <col min="9912" max="9912" width="7.33203125" style="112" customWidth="1"/>
    <col min="9913" max="9913" width="36.5546875" style="112" customWidth="1"/>
    <col min="9914" max="9914" width="0.88671875" style="112" customWidth="1"/>
    <col min="9915" max="9915" width="12.6640625" style="112" customWidth="1"/>
    <col min="9916" max="9916" width="0.88671875" style="112" customWidth="1"/>
    <col min="9917" max="9917" width="12.5546875" style="112" customWidth="1"/>
    <col min="9918" max="9918" width="0.88671875" style="112" customWidth="1"/>
    <col min="9919" max="9919" width="11.6640625" style="112" customWidth="1"/>
    <col min="9920" max="9920" width="0.88671875" style="112" customWidth="1"/>
    <col min="9921" max="9921" width="13.6640625" style="112" customWidth="1"/>
    <col min="9922" max="9923" width="1.109375" style="112" customWidth="1"/>
    <col min="9924" max="9924" width="7.33203125" style="112" customWidth="1"/>
    <col min="9925" max="9925" width="11.6640625" style="112" customWidth="1"/>
    <col min="9926" max="10167" width="7.33203125" style="112"/>
    <col min="10168" max="10168" width="7.33203125" style="112" customWidth="1"/>
    <col min="10169" max="10169" width="36.5546875" style="112" customWidth="1"/>
    <col min="10170" max="10170" width="0.88671875" style="112" customWidth="1"/>
    <col min="10171" max="10171" width="12.6640625" style="112" customWidth="1"/>
    <col min="10172" max="10172" width="0.88671875" style="112" customWidth="1"/>
    <col min="10173" max="10173" width="12.5546875" style="112" customWidth="1"/>
    <col min="10174" max="10174" width="0.88671875" style="112" customWidth="1"/>
    <col min="10175" max="10175" width="11.6640625" style="112" customWidth="1"/>
    <col min="10176" max="10176" width="0.88671875" style="112" customWidth="1"/>
    <col min="10177" max="10177" width="13.6640625" style="112" customWidth="1"/>
    <col min="10178" max="10179" width="1.109375" style="112" customWidth="1"/>
    <col min="10180" max="10180" width="7.33203125" style="112" customWidth="1"/>
    <col min="10181" max="10181" width="11.6640625" style="112" customWidth="1"/>
    <col min="10182" max="10423" width="7.33203125" style="112"/>
    <col min="10424" max="10424" width="7.33203125" style="112" customWidth="1"/>
    <col min="10425" max="10425" width="36.5546875" style="112" customWidth="1"/>
    <col min="10426" max="10426" width="0.88671875" style="112" customWidth="1"/>
    <col min="10427" max="10427" width="12.6640625" style="112" customWidth="1"/>
    <col min="10428" max="10428" width="0.88671875" style="112" customWidth="1"/>
    <col min="10429" max="10429" width="12.5546875" style="112" customWidth="1"/>
    <col min="10430" max="10430" width="0.88671875" style="112" customWidth="1"/>
    <col min="10431" max="10431" width="11.6640625" style="112" customWidth="1"/>
    <col min="10432" max="10432" width="0.88671875" style="112" customWidth="1"/>
    <col min="10433" max="10433" width="13.6640625" style="112" customWidth="1"/>
    <col min="10434" max="10435" width="1.109375" style="112" customWidth="1"/>
    <col min="10436" max="10436" width="7.33203125" style="112" customWidth="1"/>
    <col min="10437" max="10437" width="11.6640625" style="112" customWidth="1"/>
    <col min="10438" max="10679" width="7.33203125" style="112"/>
    <col min="10680" max="10680" width="7.33203125" style="112" customWidth="1"/>
    <col min="10681" max="10681" width="36.5546875" style="112" customWidth="1"/>
    <col min="10682" max="10682" width="0.88671875" style="112" customWidth="1"/>
    <col min="10683" max="10683" width="12.6640625" style="112" customWidth="1"/>
    <col min="10684" max="10684" width="0.88671875" style="112" customWidth="1"/>
    <col min="10685" max="10685" width="12.5546875" style="112" customWidth="1"/>
    <col min="10686" max="10686" width="0.88671875" style="112" customWidth="1"/>
    <col min="10687" max="10687" width="11.6640625" style="112" customWidth="1"/>
    <col min="10688" max="10688" width="0.88671875" style="112" customWidth="1"/>
    <col min="10689" max="10689" width="13.6640625" style="112" customWidth="1"/>
    <col min="10690" max="10691" width="1.109375" style="112" customWidth="1"/>
    <col min="10692" max="10692" width="7.33203125" style="112" customWidth="1"/>
    <col min="10693" max="10693" width="11.6640625" style="112" customWidth="1"/>
    <col min="10694" max="10935" width="7.33203125" style="112"/>
    <col min="10936" max="10936" width="7.33203125" style="112" customWidth="1"/>
    <col min="10937" max="10937" width="36.5546875" style="112" customWidth="1"/>
    <col min="10938" max="10938" width="0.88671875" style="112" customWidth="1"/>
    <col min="10939" max="10939" width="12.6640625" style="112" customWidth="1"/>
    <col min="10940" max="10940" width="0.88671875" style="112" customWidth="1"/>
    <col min="10941" max="10941" width="12.5546875" style="112" customWidth="1"/>
    <col min="10942" max="10942" width="0.88671875" style="112" customWidth="1"/>
    <col min="10943" max="10943" width="11.6640625" style="112" customWidth="1"/>
    <col min="10944" max="10944" width="0.88671875" style="112" customWidth="1"/>
    <col min="10945" max="10945" width="13.6640625" style="112" customWidth="1"/>
    <col min="10946" max="10947" width="1.109375" style="112" customWidth="1"/>
    <col min="10948" max="10948" width="7.33203125" style="112" customWidth="1"/>
    <col min="10949" max="10949" width="11.6640625" style="112" customWidth="1"/>
    <col min="10950" max="11191" width="7.33203125" style="112"/>
    <col min="11192" max="11192" width="7.33203125" style="112" customWidth="1"/>
    <col min="11193" max="11193" width="36.5546875" style="112" customWidth="1"/>
    <col min="11194" max="11194" width="0.88671875" style="112" customWidth="1"/>
    <col min="11195" max="11195" width="12.6640625" style="112" customWidth="1"/>
    <col min="11196" max="11196" width="0.88671875" style="112" customWidth="1"/>
    <col min="11197" max="11197" width="12.5546875" style="112" customWidth="1"/>
    <col min="11198" max="11198" width="0.88671875" style="112" customWidth="1"/>
    <col min="11199" max="11199" width="11.6640625" style="112" customWidth="1"/>
    <col min="11200" max="11200" width="0.88671875" style="112" customWidth="1"/>
    <col min="11201" max="11201" width="13.6640625" style="112" customWidth="1"/>
    <col min="11202" max="11203" width="1.109375" style="112" customWidth="1"/>
    <col min="11204" max="11204" width="7.33203125" style="112" customWidth="1"/>
    <col min="11205" max="11205" width="11.6640625" style="112" customWidth="1"/>
    <col min="11206" max="11447" width="7.33203125" style="112"/>
    <col min="11448" max="11448" width="7.33203125" style="112" customWidth="1"/>
    <col min="11449" max="11449" width="36.5546875" style="112" customWidth="1"/>
    <col min="11450" max="11450" width="0.88671875" style="112" customWidth="1"/>
    <col min="11451" max="11451" width="12.6640625" style="112" customWidth="1"/>
    <col min="11452" max="11452" width="0.88671875" style="112" customWidth="1"/>
    <col min="11453" max="11453" width="12.5546875" style="112" customWidth="1"/>
    <col min="11454" max="11454" width="0.88671875" style="112" customWidth="1"/>
    <col min="11455" max="11455" width="11.6640625" style="112" customWidth="1"/>
    <col min="11456" max="11456" width="0.88671875" style="112" customWidth="1"/>
    <col min="11457" max="11457" width="13.6640625" style="112" customWidth="1"/>
    <col min="11458" max="11459" width="1.109375" style="112" customWidth="1"/>
    <col min="11460" max="11460" width="7.33203125" style="112" customWidth="1"/>
    <col min="11461" max="11461" width="11.6640625" style="112" customWidth="1"/>
    <col min="11462" max="11703" width="7.33203125" style="112"/>
    <col min="11704" max="11704" width="7.33203125" style="112" customWidth="1"/>
    <col min="11705" max="11705" width="36.5546875" style="112" customWidth="1"/>
    <col min="11706" max="11706" width="0.88671875" style="112" customWidth="1"/>
    <col min="11707" max="11707" width="12.6640625" style="112" customWidth="1"/>
    <col min="11708" max="11708" width="0.88671875" style="112" customWidth="1"/>
    <col min="11709" max="11709" width="12.5546875" style="112" customWidth="1"/>
    <col min="11710" max="11710" width="0.88671875" style="112" customWidth="1"/>
    <col min="11711" max="11711" width="11.6640625" style="112" customWidth="1"/>
    <col min="11712" max="11712" width="0.88671875" style="112" customWidth="1"/>
    <col min="11713" max="11713" width="13.6640625" style="112" customWidth="1"/>
    <col min="11714" max="11715" width="1.109375" style="112" customWidth="1"/>
    <col min="11716" max="11716" width="7.33203125" style="112" customWidth="1"/>
    <col min="11717" max="11717" width="11.6640625" style="112" customWidth="1"/>
    <col min="11718" max="11959" width="7.33203125" style="112"/>
    <col min="11960" max="11960" width="7.33203125" style="112" customWidth="1"/>
    <col min="11961" max="11961" width="36.5546875" style="112" customWidth="1"/>
    <col min="11962" max="11962" width="0.88671875" style="112" customWidth="1"/>
    <col min="11963" max="11963" width="12.6640625" style="112" customWidth="1"/>
    <col min="11964" max="11964" width="0.88671875" style="112" customWidth="1"/>
    <col min="11965" max="11965" width="12.5546875" style="112" customWidth="1"/>
    <col min="11966" max="11966" width="0.88671875" style="112" customWidth="1"/>
    <col min="11967" max="11967" width="11.6640625" style="112" customWidth="1"/>
    <col min="11968" max="11968" width="0.88671875" style="112" customWidth="1"/>
    <col min="11969" max="11969" width="13.6640625" style="112" customWidth="1"/>
    <col min="11970" max="11971" width="1.109375" style="112" customWidth="1"/>
    <col min="11972" max="11972" width="7.33203125" style="112" customWidth="1"/>
    <col min="11973" max="11973" width="11.6640625" style="112" customWidth="1"/>
    <col min="11974" max="12215" width="7.33203125" style="112"/>
    <col min="12216" max="12216" width="7.33203125" style="112" customWidth="1"/>
    <col min="12217" max="12217" width="36.5546875" style="112" customWidth="1"/>
    <col min="12218" max="12218" width="0.88671875" style="112" customWidth="1"/>
    <col min="12219" max="12219" width="12.6640625" style="112" customWidth="1"/>
    <col min="12220" max="12220" width="0.88671875" style="112" customWidth="1"/>
    <col min="12221" max="12221" width="12.5546875" style="112" customWidth="1"/>
    <col min="12222" max="12222" width="0.88671875" style="112" customWidth="1"/>
    <col min="12223" max="12223" width="11.6640625" style="112" customWidth="1"/>
    <col min="12224" max="12224" width="0.88671875" style="112" customWidth="1"/>
    <col min="12225" max="12225" width="13.6640625" style="112" customWidth="1"/>
    <col min="12226" max="12227" width="1.109375" style="112" customWidth="1"/>
    <col min="12228" max="12228" width="7.33203125" style="112" customWidth="1"/>
    <col min="12229" max="12229" width="11.6640625" style="112" customWidth="1"/>
    <col min="12230" max="12471" width="7.33203125" style="112"/>
    <col min="12472" max="12472" width="7.33203125" style="112" customWidth="1"/>
    <col min="12473" max="12473" width="36.5546875" style="112" customWidth="1"/>
    <col min="12474" max="12474" width="0.88671875" style="112" customWidth="1"/>
    <col min="12475" max="12475" width="12.6640625" style="112" customWidth="1"/>
    <col min="12476" max="12476" width="0.88671875" style="112" customWidth="1"/>
    <col min="12477" max="12477" width="12.5546875" style="112" customWidth="1"/>
    <col min="12478" max="12478" width="0.88671875" style="112" customWidth="1"/>
    <col min="12479" max="12479" width="11.6640625" style="112" customWidth="1"/>
    <col min="12480" max="12480" width="0.88671875" style="112" customWidth="1"/>
    <col min="12481" max="12481" width="13.6640625" style="112" customWidth="1"/>
    <col min="12482" max="12483" width="1.109375" style="112" customWidth="1"/>
    <col min="12484" max="12484" width="7.33203125" style="112" customWidth="1"/>
    <col min="12485" max="12485" width="11.6640625" style="112" customWidth="1"/>
    <col min="12486" max="12727" width="7.33203125" style="112"/>
    <col min="12728" max="12728" width="7.33203125" style="112" customWidth="1"/>
    <col min="12729" max="12729" width="36.5546875" style="112" customWidth="1"/>
    <col min="12730" max="12730" width="0.88671875" style="112" customWidth="1"/>
    <col min="12731" max="12731" width="12.6640625" style="112" customWidth="1"/>
    <col min="12732" max="12732" width="0.88671875" style="112" customWidth="1"/>
    <col min="12733" max="12733" width="12.5546875" style="112" customWidth="1"/>
    <col min="12734" max="12734" width="0.88671875" style="112" customWidth="1"/>
    <col min="12735" max="12735" width="11.6640625" style="112" customWidth="1"/>
    <col min="12736" max="12736" width="0.88671875" style="112" customWidth="1"/>
    <col min="12737" max="12737" width="13.6640625" style="112" customWidth="1"/>
    <col min="12738" max="12739" width="1.109375" style="112" customWidth="1"/>
    <col min="12740" max="12740" width="7.33203125" style="112" customWidth="1"/>
    <col min="12741" max="12741" width="11.6640625" style="112" customWidth="1"/>
    <col min="12742" max="12983" width="7.33203125" style="112"/>
    <col min="12984" max="12984" width="7.33203125" style="112" customWidth="1"/>
    <col min="12985" max="12985" width="36.5546875" style="112" customWidth="1"/>
    <col min="12986" max="12986" width="0.88671875" style="112" customWidth="1"/>
    <col min="12987" max="12987" width="12.6640625" style="112" customWidth="1"/>
    <col min="12988" max="12988" width="0.88671875" style="112" customWidth="1"/>
    <col min="12989" max="12989" width="12.5546875" style="112" customWidth="1"/>
    <col min="12990" max="12990" width="0.88671875" style="112" customWidth="1"/>
    <col min="12991" max="12991" width="11.6640625" style="112" customWidth="1"/>
    <col min="12992" max="12992" width="0.88671875" style="112" customWidth="1"/>
    <col min="12993" max="12993" width="13.6640625" style="112" customWidth="1"/>
    <col min="12994" max="12995" width="1.109375" style="112" customWidth="1"/>
    <col min="12996" max="12996" width="7.33203125" style="112" customWidth="1"/>
    <col min="12997" max="12997" width="11.6640625" style="112" customWidth="1"/>
    <col min="12998" max="13239" width="7.33203125" style="112"/>
    <col min="13240" max="13240" width="7.33203125" style="112" customWidth="1"/>
    <col min="13241" max="13241" width="36.5546875" style="112" customWidth="1"/>
    <col min="13242" max="13242" width="0.88671875" style="112" customWidth="1"/>
    <col min="13243" max="13243" width="12.6640625" style="112" customWidth="1"/>
    <col min="13244" max="13244" width="0.88671875" style="112" customWidth="1"/>
    <col min="13245" max="13245" width="12.5546875" style="112" customWidth="1"/>
    <col min="13246" max="13246" width="0.88671875" style="112" customWidth="1"/>
    <col min="13247" max="13247" width="11.6640625" style="112" customWidth="1"/>
    <col min="13248" max="13248" width="0.88671875" style="112" customWidth="1"/>
    <col min="13249" max="13249" width="13.6640625" style="112" customWidth="1"/>
    <col min="13250" max="13251" width="1.109375" style="112" customWidth="1"/>
    <col min="13252" max="13252" width="7.33203125" style="112" customWidth="1"/>
    <col min="13253" max="13253" width="11.6640625" style="112" customWidth="1"/>
    <col min="13254" max="13495" width="7.33203125" style="112"/>
    <col min="13496" max="13496" width="7.33203125" style="112" customWidth="1"/>
    <col min="13497" max="13497" width="36.5546875" style="112" customWidth="1"/>
    <col min="13498" max="13498" width="0.88671875" style="112" customWidth="1"/>
    <col min="13499" max="13499" width="12.6640625" style="112" customWidth="1"/>
    <col min="13500" max="13500" width="0.88671875" style="112" customWidth="1"/>
    <col min="13501" max="13501" width="12.5546875" style="112" customWidth="1"/>
    <col min="13502" max="13502" width="0.88671875" style="112" customWidth="1"/>
    <col min="13503" max="13503" width="11.6640625" style="112" customWidth="1"/>
    <col min="13504" max="13504" width="0.88671875" style="112" customWidth="1"/>
    <col min="13505" max="13505" width="13.6640625" style="112" customWidth="1"/>
    <col min="13506" max="13507" width="1.109375" style="112" customWidth="1"/>
    <col min="13508" max="13508" width="7.33203125" style="112" customWidth="1"/>
    <col min="13509" max="13509" width="11.6640625" style="112" customWidth="1"/>
    <col min="13510" max="13751" width="7.33203125" style="112"/>
    <col min="13752" max="13752" width="7.33203125" style="112" customWidth="1"/>
    <col min="13753" max="13753" width="36.5546875" style="112" customWidth="1"/>
    <col min="13754" max="13754" width="0.88671875" style="112" customWidth="1"/>
    <col min="13755" max="13755" width="12.6640625" style="112" customWidth="1"/>
    <col min="13756" max="13756" width="0.88671875" style="112" customWidth="1"/>
    <col min="13757" max="13757" width="12.5546875" style="112" customWidth="1"/>
    <col min="13758" max="13758" width="0.88671875" style="112" customWidth="1"/>
    <col min="13759" max="13759" width="11.6640625" style="112" customWidth="1"/>
    <col min="13760" max="13760" width="0.88671875" style="112" customWidth="1"/>
    <col min="13761" max="13761" width="13.6640625" style="112" customWidth="1"/>
    <col min="13762" max="13763" width="1.109375" style="112" customWidth="1"/>
    <col min="13764" max="13764" width="7.33203125" style="112" customWidth="1"/>
    <col min="13765" max="13765" width="11.6640625" style="112" customWidth="1"/>
    <col min="13766" max="14007" width="7.33203125" style="112"/>
    <col min="14008" max="14008" width="7.33203125" style="112" customWidth="1"/>
    <col min="14009" max="14009" width="36.5546875" style="112" customWidth="1"/>
    <col min="14010" max="14010" width="0.88671875" style="112" customWidth="1"/>
    <col min="14011" max="14011" width="12.6640625" style="112" customWidth="1"/>
    <col min="14012" max="14012" width="0.88671875" style="112" customWidth="1"/>
    <col min="14013" max="14013" width="12.5546875" style="112" customWidth="1"/>
    <col min="14014" max="14014" width="0.88671875" style="112" customWidth="1"/>
    <col min="14015" max="14015" width="11.6640625" style="112" customWidth="1"/>
    <col min="14016" max="14016" width="0.88671875" style="112" customWidth="1"/>
    <col min="14017" max="14017" width="13.6640625" style="112" customWidth="1"/>
    <col min="14018" max="14019" width="1.109375" style="112" customWidth="1"/>
    <col min="14020" max="14020" width="7.33203125" style="112" customWidth="1"/>
    <col min="14021" max="14021" width="11.6640625" style="112" customWidth="1"/>
    <col min="14022" max="14263" width="7.33203125" style="112"/>
    <col min="14264" max="14264" width="7.33203125" style="112" customWidth="1"/>
    <col min="14265" max="14265" width="36.5546875" style="112" customWidth="1"/>
    <col min="14266" max="14266" width="0.88671875" style="112" customWidth="1"/>
    <col min="14267" max="14267" width="12.6640625" style="112" customWidth="1"/>
    <col min="14268" max="14268" width="0.88671875" style="112" customWidth="1"/>
    <col min="14269" max="14269" width="12.5546875" style="112" customWidth="1"/>
    <col min="14270" max="14270" width="0.88671875" style="112" customWidth="1"/>
    <col min="14271" max="14271" width="11.6640625" style="112" customWidth="1"/>
    <col min="14272" max="14272" width="0.88671875" style="112" customWidth="1"/>
    <col min="14273" max="14273" width="13.6640625" style="112" customWidth="1"/>
    <col min="14274" max="14275" width="1.109375" style="112" customWidth="1"/>
    <col min="14276" max="14276" width="7.33203125" style="112" customWidth="1"/>
    <col min="14277" max="14277" width="11.6640625" style="112" customWidth="1"/>
    <col min="14278" max="14519" width="7.33203125" style="112"/>
    <col min="14520" max="14520" width="7.33203125" style="112" customWidth="1"/>
    <col min="14521" max="14521" width="36.5546875" style="112" customWidth="1"/>
    <col min="14522" max="14522" width="0.88671875" style="112" customWidth="1"/>
    <col min="14523" max="14523" width="12.6640625" style="112" customWidth="1"/>
    <col min="14524" max="14524" width="0.88671875" style="112" customWidth="1"/>
    <col min="14525" max="14525" width="12.5546875" style="112" customWidth="1"/>
    <col min="14526" max="14526" width="0.88671875" style="112" customWidth="1"/>
    <col min="14527" max="14527" width="11.6640625" style="112" customWidth="1"/>
    <col min="14528" max="14528" width="0.88671875" style="112" customWidth="1"/>
    <col min="14529" max="14529" width="13.6640625" style="112" customWidth="1"/>
    <col min="14530" max="14531" width="1.109375" style="112" customWidth="1"/>
    <col min="14532" max="14532" width="7.33203125" style="112" customWidth="1"/>
    <col min="14533" max="14533" width="11.6640625" style="112" customWidth="1"/>
    <col min="14534" max="14775" width="7.33203125" style="112"/>
    <col min="14776" max="14776" width="7.33203125" style="112" customWidth="1"/>
    <col min="14777" max="14777" width="36.5546875" style="112" customWidth="1"/>
    <col min="14778" max="14778" width="0.88671875" style="112" customWidth="1"/>
    <col min="14779" max="14779" width="12.6640625" style="112" customWidth="1"/>
    <col min="14780" max="14780" width="0.88671875" style="112" customWidth="1"/>
    <col min="14781" max="14781" width="12.5546875" style="112" customWidth="1"/>
    <col min="14782" max="14782" width="0.88671875" style="112" customWidth="1"/>
    <col min="14783" max="14783" width="11.6640625" style="112" customWidth="1"/>
    <col min="14784" max="14784" width="0.88671875" style="112" customWidth="1"/>
    <col min="14785" max="14785" width="13.6640625" style="112" customWidth="1"/>
    <col min="14786" max="14787" width="1.109375" style="112" customWidth="1"/>
    <col min="14788" max="14788" width="7.33203125" style="112" customWidth="1"/>
    <col min="14789" max="14789" width="11.6640625" style="112" customWidth="1"/>
    <col min="14790" max="15031" width="7.33203125" style="112"/>
    <col min="15032" max="15032" width="7.33203125" style="112" customWidth="1"/>
    <col min="15033" max="15033" width="36.5546875" style="112" customWidth="1"/>
    <col min="15034" max="15034" width="0.88671875" style="112" customWidth="1"/>
    <col min="15035" max="15035" width="12.6640625" style="112" customWidth="1"/>
    <col min="15036" max="15036" width="0.88671875" style="112" customWidth="1"/>
    <col min="15037" max="15037" width="12.5546875" style="112" customWidth="1"/>
    <col min="15038" max="15038" width="0.88671875" style="112" customWidth="1"/>
    <col min="15039" max="15039" width="11.6640625" style="112" customWidth="1"/>
    <col min="15040" max="15040" width="0.88671875" style="112" customWidth="1"/>
    <col min="15041" max="15041" width="13.6640625" style="112" customWidth="1"/>
    <col min="15042" max="15043" width="1.109375" style="112" customWidth="1"/>
    <col min="15044" max="15044" width="7.33203125" style="112" customWidth="1"/>
    <col min="15045" max="15045" width="11.6640625" style="112" customWidth="1"/>
    <col min="15046" max="15287" width="7.33203125" style="112"/>
    <col min="15288" max="15288" width="7.33203125" style="112" customWidth="1"/>
    <col min="15289" max="15289" width="36.5546875" style="112" customWidth="1"/>
    <col min="15290" max="15290" width="0.88671875" style="112" customWidth="1"/>
    <col min="15291" max="15291" width="12.6640625" style="112" customWidth="1"/>
    <col min="15292" max="15292" width="0.88671875" style="112" customWidth="1"/>
    <col min="15293" max="15293" width="12.5546875" style="112" customWidth="1"/>
    <col min="15294" max="15294" width="0.88671875" style="112" customWidth="1"/>
    <col min="15295" max="15295" width="11.6640625" style="112" customWidth="1"/>
    <col min="15296" max="15296" width="0.88671875" style="112" customWidth="1"/>
    <col min="15297" max="15297" width="13.6640625" style="112" customWidth="1"/>
    <col min="15298" max="15299" width="1.109375" style="112" customWidth="1"/>
    <col min="15300" max="15300" width="7.33203125" style="112" customWidth="1"/>
    <col min="15301" max="15301" width="11.6640625" style="112" customWidth="1"/>
    <col min="15302" max="15543" width="7.33203125" style="112"/>
    <col min="15544" max="15544" width="7.33203125" style="112" customWidth="1"/>
    <col min="15545" max="15545" width="36.5546875" style="112" customWidth="1"/>
    <col min="15546" max="15546" width="0.88671875" style="112" customWidth="1"/>
    <col min="15547" max="15547" width="12.6640625" style="112" customWidth="1"/>
    <col min="15548" max="15548" width="0.88671875" style="112" customWidth="1"/>
    <col min="15549" max="15549" width="12.5546875" style="112" customWidth="1"/>
    <col min="15550" max="15550" width="0.88671875" style="112" customWidth="1"/>
    <col min="15551" max="15551" width="11.6640625" style="112" customWidth="1"/>
    <col min="15552" max="15552" width="0.88671875" style="112" customWidth="1"/>
    <col min="15553" max="15553" width="13.6640625" style="112" customWidth="1"/>
    <col min="15554" max="15555" width="1.109375" style="112" customWidth="1"/>
    <col min="15556" max="15556" width="7.33203125" style="112" customWidth="1"/>
    <col min="15557" max="15557" width="11.6640625" style="112" customWidth="1"/>
    <col min="15558" max="15799" width="7.33203125" style="112"/>
    <col min="15800" max="15800" width="7.33203125" style="112" customWidth="1"/>
    <col min="15801" max="15801" width="36.5546875" style="112" customWidth="1"/>
    <col min="15802" max="15802" width="0.88671875" style="112" customWidth="1"/>
    <col min="15803" max="15803" width="12.6640625" style="112" customWidth="1"/>
    <col min="15804" max="15804" width="0.88671875" style="112" customWidth="1"/>
    <col min="15805" max="15805" width="12.5546875" style="112" customWidth="1"/>
    <col min="15806" max="15806" width="0.88671875" style="112" customWidth="1"/>
    <col min="15807" max="15807" width="11.6640625" style="112" customWidth="1"/>
    <col min="15808" max="15808" width="0.88671875" style="112" customWidth="1"/>
    <col min="15809" max="15809" width="13.6640625" style="112" customWidth="1"/>
    <col min="15810" max="15811" width="1.109375" style="112" customWidth="1"/>
    <col min="15812" max="15812" width="7.33203125" style="112" customWidth="1"/>
    <col min="15813" max="15813" width="11.6640625" style="112" customWidth="1"/>
    <col min="15814" max="16055" width="7.33203125" style="112"/>
    <col min="16056" max="16056" width="7.33203125" style="112" customWidth="1"/>
    <col min="16057" max="16057" width="36.5546875" style="112" customWidth="1"/>
    <col min="16058" max="16058" width="0.88671875" style="112" customWidth="1"/>
    <col min="16059" max="16059" width="12.6640625" style="112" customWidth="1"/>
    <col min="16060" max="16060" width="0.88671875" style="112" customWidth="1"/>
    <col min="16061" max="16061" width="12.5546875" style="112" customWidth="1"/>
    <col min="16062" max="16062" width="0.88671875" style="112" customWidth="1"/>
    <col min="16063" max="16063" width="11.6640625" style="112" customWidth="1"/>
    <col min="16064" max="16064" width="0.88671875" style="112" customWidth="1"/>
    <col min="16065" max="16065" width="13.6640625" style="112" customWidth="1"/>
    <col min="16066" max="16067" width="1.109375" style="112" customWidth="1"/>
    <col min="16068" max="16068" width="7.33203125" style="112" customWidth="1"/>
    <col min="16069" max="16069" width="11.6640625" style="112" customWidth="1"/>
    <col min="16070" max="16384" width="7.33203125" style="112"/>
  </cols>
  <sheetData>
    <row r="3" spans="2:6" ht="20.399999999999999">
      <c r="B3" s="116" t="s">
        <v>200</v>
      </c>
      <c r="C3" s="221" t="str">
        <f>+'Gx Business'!C4</f>
        <v>Sep-24</v>
      </c>
      <c r="D3" s="222" t="str">
        <f>+'Gx Business'!D4</f>
        <v>Sep-23</v>
      </c>
      <c r="E3" s="222" t="s">
        <v>91</v>
      </c>
      <c r="F3" s="223" t="s">
        <v>92</v>
      </c>
    </row>
    <row r="4" spans="2:6">
      <c r="B4" s="225"/>
      <c r="C4" s="226"/>
      <c r="D4" s="227"/>
      <c r="E4" s="227"/>
      <c r="F4" s="228"/>
    </row>
    <row r="5" spans="2:6">
      <c r="B5" s="191" t="s">
        <v>126</v>
      </c>
      <c r="C5" s="69">
        <v>676268.46799999999</v>
      </c>
      <c r="D5" s="135">
        <v>301667.27299999999</v>
      </c>
      <c r="E5" s="135">
        <v>374600.69500000001</v>
      </c>
      <c r="F5" s="136">
        <v>1.2418</v>
      </c>
    </row>
    <row r="6" spans="2:6">
      <c r="B6" s="193" t="s">
        <v>127</v>
      </c>
      <c r="C6" s="83">
        <v>-556193.14399999997</v>
      </c>
      <c r="D6" s="127">
        <v>-517519.31599999999</v>
      </c>
      <c r="E6" s="127">
        <v>-38673.82799999998</v>
      </c>
      <c r="F6" s="128">
        <v>7.4700000000000003E-2</v>
      </c>
    </row>
    <row r="7" spans="2:6">
      <c r="B7" s="193" t="s">
        <v>128</v>
      </c>
      <c r="C7" s="83">
        <v>-211706.889</v>
      </c>
      <c r="D7" s="127">
        <v>-368764.69900000002</v>
      </c>
      <c r="E7" s="127">
        <v>157057.81000000003</v>
      </c>
      <c r="F7" s="128">
        <v>-0.4259</v>
      </c>
    </row>
    <row r="8" spans="2:6">
      <c r="B8" s="230"/>
      <c r="C8" s="231"/>
      <c r="D8" s="231"/>
      <c r="E8" s="232"/>
      <c r="F8" s="233"/>
    </row>
    <row r="9" spans="2:6">
      <c r="B9" s="196" t="s">
        <v>129</v>
      </c>
      <c r="C9" s="107">
        <v>-91631.564999999973</v>
      </c>
      <c r="D9" s="132">
        <v>-584616.74200000009</v>
      </c>
      <c r="E9" s="132">
        <v>492985.17700000014</v>
      </c>
      <c r="F9" s="133">
        <v>-0.84330000000000005</v>
      </c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&amp;C&amp;"Arial"&amp;8&amp;K000000INTERNAL&amp;1#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FFF5EF"/>
  </sheetPr>
  <dimension ref="B1:H10"/>
  <sheetViews>
    <sheetView zoomScaleNormal="100" workbookViewId="0">
      <selection activeCell="B2" sqref="B2"/>
    </sheetView>
  </sheetViews>
  <sheetFormatPr baseColWidth="10" defaultColWidth="9.109375" defaultRowHeight="10.199999999999999"/>
  <cols>
    <col min="1" max="1" width="5.109375" style="93" customWidth="1"/>
    <col min="2" max="2" width="39" style="93" customWidth="1"/>
    <col min="3" max="4" width="12.5546875" style="93" customWidth="1"/>
    <col min="5" max="5" width="1.5546875" style="93" customWidth="1"/>
    <col min="6" max="7" width="12.5546875" style="93" customWidth="1"/>
    <col min="8" max="8" width="11.6640625" style="93" customWidth="1"/>
    <col min="9" max="16384" width="9.109375" style="93"/>
  </cols>
  <sheetData>
    <row r="1" spans="2:8">
      <c r="B1" s="264"/>
      <c r="C1" s="264"/>
      <c r="D1" s="264"/>
      <c r="E1" s="264"/>
      <c r="F1" s="264"/>
      <c r="G1" s="264"/>
    </row>
    <row r="2" spans="2:8" ht="25.5" customHeight="1">
      <c r="B2" s="264"/>
      <c r="C2" s="406" t="s">
        <v>205</v>
      </c>
      <c r="D2" s="407"/>
      <c r="E2" s="407"/>
      <c r="F2" s="407"/>
      <c r="G2" s="407"/>
    </row>
    <row r="3" spans="2:8" ht="33.75" customHeight="1">
      <c r="B3" s="395" t="s">
        <v>179</v>
      </c>
      <c r="C3" s="408" t="s">
        <v>136</v>
      </c>
      <c r="D3" s="408"/>
      <c r="E3" s="265"/>
      <c r="F3" s="408" t="s">
        <v>137</v>
      </c>
      <c r="G3" s="408"/>
      <c r="H3" s="266"/>
    </row>
    <row r="4" spans="2:8" ht="14.25" customHeight="1">
      <c r="B4" s="396"/>
      <c r="C4" s="57" t="str">
        <f>+'Enel Chile Results'!C3</f>
        <v>Sep-24</v>
      </c>
      <c r="D4" s="58" t="str">
        <f>+'Enel Chile Results'!D3</f>
        <v>Sep-23</v>
      </c>
      <c r="E4" s="265"/>
      <c r="F4" s="57" t="str">
        <f>+'Enel Chile Results'!C3</f>
        <v>Sep-24</v>
      </c>
      <c r="G4" s="58" t="str">
        <f>+'Enel Chile Results'!D3</f>
        <v>Sep-23</v>
      </c>
    </row>
    <row r="5" spans="2:8">
      <c r="B5" s="225"/>
      <c r="C5" s="226"/>
      <c r="D5" s="227"/>
      <c r="E5" s="265"/>
      <c r="F5" s="226"/>
      <c r="G5" s="227"/>
    </row>
    <row r="6" spans="2:8">
      <c r="B6" s="191" t="s">
        <v>264</v>
      </c>
      <c r="C6" s="69">
        <v>491301</v>
      </c>
      <c r="D6" s="135">
        <v>471336</v>
      </c>
      <c r="E6" s="267"/>
      <c r="F6" s="69">
        <v>179523.91698184644</v>
      </c>
      <c r="G6" s="135">
        <v>144571</v>
      </c>
    </row>
    <row r="7" spans="2:8">
      <c r="B7" s="193" t="s">
        <v>265</v>
      </c>
      <c r="C7" s="83">
        <v>49675</v>
      </c>
      <c r="D7" s="127">
        <v>58028</v>
      </c>
      <c r="E7" s="267"/>
      <c r="F7" s="83">
        <v>38367.04445851293</v>
      </c>
      <c r="G7" s="127">
        <v>36041</v>
      </c>
    </row>
    <row r="8" spans="2:8">
      <c r="B8" s="193" t="s">
        <v>266</v>
      </c>
      <c r="C8" s="83">
        <v>11119</v>
      </c>
      <c r="D8" s="127">
        <v>3828</v>
      </c>
      <c r="E8" s="267"/>
      <c r="F8" s="83">
        <v>4630.1133810000001</v>
      </c>
      <c r="G8" s="127">
        <v>2631</v>
      </c>
    </row>
    <row r="9" spans="2:8" ht="6" customHeight="1">
      <c r="B9" s="183"/>
      <c r="C9" s="268"/>
      <c r="D9" s="269"/>
      <c r="E9" s="267"/>
      <c r="F9" s="268"/>
      <c r="G9" s="269"/>
    </row>
    <row r="10" spans="2:8">
      <c r="B10" s="176" t="s">
        <v>139</v>
      </c>
      <c r="C10" s="180">
        <v>552095</v>
      </c>
      <c r="D10" s="181">
        <v>533192</v>
      </c>
      <c r="E10" s="270"/>
      <c r="F10" s="180">
        <v>222521.07482135936</v>
      </c>
      <c r="G10" s="181">
        <v>183243</v>
      </c>
    </row>
  </sheetData>
  <mergeCells count="4">
    <mergeCell ref="C2:G2"/>
    <mergeCell ref="C3:D3"/>
    <mergeCell ref="F3:G3"/>
    <mergeCell ref="B3:B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rgb="FFFFF5EF"/>
  </sheetPr>
  <dimension ref="B1:E10"/>
  <sheetViews>
    <sheetView showGridLines="0" workbookViewId="0">
      <selection activeCell="B3" sqref="B3"/>
    </sheetView>
  </sheetViews>
  <sheetFormatPr baseColWidth="10" defaultColWidth="11.44140625" defaultRowHeight="10.199999999999999"/>
  <cols>
    <col min="1" max="1" width="6.109375" style="271" customWidth="1"/>
    <col min="2" max="2" width="28.5546875" style="271" customWidth="1"/>
    <col min="3" max="4" width="13.109375" style="271" customWidth="1"/>
    <col min="5" max="16384" width="11.44140625" style="271"/>
  </cols>
  <sheetData>
    <row r="1" spans="2:5" ht="16.5" customHeight="1"/>
    <row r="2" spans="2:5" ht="14.25" customHeight="1">
      <c r="B2" s="272"/>
    </row>
    <row r="3" spans="2:5" ht="30" customHeight="1">
      <c r="B3" s="116" t="s">
        <v>263</v>
      </c>
      <c r="C3" s="57" t="s">
        <v>271</v>
      </c>
      <c r="D3" s="58" t="s">
        <v>254</v>
      </c>
    </row>
    <row r="4" spans="2:5" ht="6" customHeight="1">
      <c r="B4" s="63"/>
      <c r="C4" s="63"/>
      <c r="D4" s="64"/>
    </row>
    <row r="5" spans="2:5">
      <c r="B5" s="68" t="s">
        <v>140</v>
      </c>
      <c r="C5" s="273">
        <v>0.76</v>
      </c>
      <c r="D5" s="274">
        <v>0.88</v>
      </c>
    </row>
    <row r="6" spans="2:5" ht="8.25" customHeight="1"/>
    <row r="7" spans="2:5" s="276" customFormat="1" ht="21.75" customHeight="1">
      <c r="B7" s="275"/>
      <c r="C7" s="275"/>
      <c r="D7" s="275"/>
      <c r="E7" s="275"/>
    </row>
    <row r="8" spans="2:5" s="276" customFormat="1" ht="15.75" customHeight="1">
      <c r="B8" s="275"/>
      <c r="C8" s="275"/>
      <c r="D8" s="275"/>
      <c r="E8" s="275"/>
    </row>
    <row r="9" spans="2:5" s="276" customFormat="1" ht="21" customHeight="1">
      <c r="B9" s="275"/>
      <c r="C9" s="275"/>
      <c r="D9" s="275"/>
      <c r="E9" s="275"/>
    </row>
    <row r="10" spans="2:5" s="276" customFormat="1" ht="13.5" customHeight="1">
      <c r="B10" s="275"/>
      <c r="C10" s="275"/>
      <c r="D10" s="275"/>
      <c r="E10" s="275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rgb="FFFFF5EF"/>
    <pageSetUpPr fitToPage="1"/>
  </sheetPr>
  <dimension ref="A2:O42"/>
  <sheetViews>
    <sheetView showGridLines="0" zoomScaleNormal="100" zoomScaleSheetLayoutView="100" workbookViewId="0">
      <selection activeCell="A2" sqref="A2"/>
    </sheetView>
  </sheetViews>
  <sheetFormatPr baseColWidth="10" defaultColWidth="11.44140625" defaultRowHeight="10.199999999999999"/>
  <cols>
    <col min="1" max="1" width="38.6640625" style="77" customWidth="1"/>
    <col min="2" max="7" width="11.44140625" style="77" customWidth="1"/>
    <col min="8" max="8" width="1.109375" style="77" customWidth="1"/>
    <col min="9" max="9" width="11.33203125" style="77" customWidth="1"/>
    <col min="10" max="11" width="11.44140625" style="77"/>
    <col min="12" max="12" width="1.109375" style="77" customWidth="1"/>
    <col min="13" max="16384" width="11.44140625" style="77"/>
  </cols>
  <sheetData>
    <row r="2" spans="1:15" ht="16.5" customHeight="1">
      <c r="A2" s="277"/>
      <c r="B2" s="411" t="str">
        <f>+'Gx Business'!C4</f>
        <v>Sep-24</v>
      </c>
      <c r="C2" s="412"/>
      <c r="D2" s="412"/>
      <c r="E2" s="413" t="str">
        <f>+'Gx Business'!D4</f>
        <v>Sep-23</v>
      </c>
      <c r="F2" s="414"/>
      <c r="G2" s="414"/>
      <c r="H2" s="54"/>
      <c r="I2" s="413" t="s">
        <v>91</v>
      </c>
      <c r="J2" s="414"/>
      <c r="K2" s="414"/>
      <c r="L2" s="54"/>
      <c r="M2" s="413" t="s">
        <v>92</v>
      </c>
      <c r="N2" s="414"/>
      <c r="O2" s="414"/>
    </row>
    <row r="3" spans="1:15" ht="20.25" customHeight="1">
      <c r="A3" s="416" t="s">
        <v>211</v>
      </c>
      <c r="B3" s="409" t="s">
        <v>151</v>
      </c>
      <c r="C3" s="409" t="s">
        <v>210</v>
      </c>
      <c r="D3" s="409" t="s">
        <v>213</v>
      </c>
      <c r="E3" s="410" t="s">
        <v>151</v>
      </c>
      <c r="F3" s="410" t="s">
        <v>210</v>
      </c>
      <c r="G3" s="410" t="s">
        <v>213</v>
      </c>
      <c r="H3" s="278"/>
      <c r="I3" s="410" t="s">
        <v>151</v>
      </c>
      <c r="J3" s="410" t="s">
        <v>210</v>
      </c>
      <c r="K3" s="410" t="s">
        <v>213</v>
      </c>
      <c r="L3" s="278"/>
      <c r="M3" s="410" t="s">
        <v>151</v>
      </c>
      <c r="N3" s="410" t="s">
        <v>210</v>
      </c>
      <c r="O3" s="410" t="s">
        <v>213</v>
      </c>
    </row>
    <row r="4" spans="1:15" ht="20.25" customHeight="1">
      <c r="A4" s="417"/>
      <c r="B4" s="409"/>
      <c r="C4" s="409"/>
      <c r="D4" s="409"/>
      <c r="E4" s="410"/>
      <c r="F4" s="410"/>
      <c r="G4" s="410"/>
      <c r="H4" s="278"/>
      <c r="I4" s="410"/>
      <c r="J4" s="410"/>
      <c r="K4" s="410"/>
      <c r="L4" s="278"/>
      <c r="M4" s="410"/>
      <c r="N4" s="410"/>
      <c r="O4" s="410"/>
    </row>
    <row r="5" spans="1:15" ht="18" customHeight="1">
      <c r="A5" s="279" t="s">
        <v>141</v>
      </c>
      <c r="B5" s="280">
        <v>13744.583205000001</v>
      </c>
      <c r="C5" s="280">
        <v>4839.0214579999993</v>
      </c>
      <c r="D5" s="280">
        <v>18583.604663000002</v>
      </c>
      <c r="E5" s="281">
        <v>13229.549288</v>
      </c>
      <c r="F5" s="281">
        <v>4320.9427370000003</v>
      </c>
      <c r="G5" s="281">
        <v>17550.492025</v>
      </c>
      <c r="H5" s="282"/>
      <c r="I5" s="281">
        <f>+B5-E5</f>
        <v>515.03391700000066</v>
      </c>
      <c r="J5" s="281">
        <f t="shared" ref="J5:K20" si="0">+C5-F5</f>
        <v>518.07872099999895</v>
      </c>
      <c r="K5" s="281">
        <f t="shared" si="0"/>
        <v>1033.1126380000023</v>
      </c>
      <c r="L5" s="282"/>
      <c r="M5" s="283">
        <f>+B5/E5-1</f>
        <v>3.8930571691294658E-2</v>
      </c>
      <c r="N5" s="283">
        <f t="shared" ref="N5:O20" si="1">+C5/F5-1</f>
        <v>0.11989946466166246</v>
      </c>
      <c r="O5" s="283">
        <f t="shared" si="1"/>
        <v>5.8865166659052726E-2</v>
      </c>
    </row>
    <row r="6" spans="1:15">
      <c r="A6" s="191" t="s">
        <v>142</v>
      </c>
      <c r="B6" s="284">
        <v>9377.9779510000008</v>
      </c>
      <c r="C6" s="284">
        <v>301.973658</v>
      </c>
      <c r="D6" s="284">
        <v>9679.9516090000016</v>
      </c>
      <c r="E6" s="285">
        <v>7804.4929229999998</v>
      </c>
      <c r="F6" s="285">
        <v>290.95379700000001</v>
      </c>
      <c r="G6" s="285">
        <v>8095.4467199999999</v>
      </c>
      <c r="H6" s="286"/>
      <c r="I6" s="285">
        <f t="shared" ref="I6:I18" si="2">+B6-E6</f>
        <v>1573.485028000001</v>
      </c>
      <c r="J6" s="285">
        <f t="shared" si="0"/>
        <v>11.019860999999992</v>
      </c>
      <c r="K6" s="285">
        <f t="shared" si="0"/>
        <v>1584.5048890000016</v>
      </c>
      <c r="L6" s="286"/>
      <c r="M6" s="287">
        <f t="shared" ref="M6:M8" si="3">+B6/E6-1</f>
        <v>0.20161271763895239</v>
      </c>
      <c r="N6" s="287">
        <f t="shared" si="1"/>
        <v>3.7874951671450496E-2</v>
      </c>
      <c r="O6" s="287">
        <f t="shared" si="1"/>
        <v>0.19572791271486523</v>
      </c>
    </row>
    <row r="7" spans="1:15">
      <c r="A7" s="193" t="s">
        <v>143</v>
      </c>
      <c r="B7" s="288">
        <v>4261.5573330000007</v>
      </c>
      <c r="C7" s="288">
        <v>0</v>
      </c>
      <c r="D7" s="288">
        <v>4261.5573330000007</v>
      </c>
      <c r="E7" s="289">
        <v>5334.3014599999997</v>
      </c>
      <c r="F7" s="289">
        <v>0</v>
      </c>
      <c r="G7" s="289">
        <v>5334.3014599999997</v>
      </c>
      <c r="H7" s="286"/>
      <c r="I7" s="289">
        <f t="shared" si="2"/>
        <v>-1072.744126999999</v>
      </c>
      <c r="J7" s="289">
        <f t="shared" si="0"/>
        <v>0</v>
      </c>
      <c r="K7" s="289">
        <f t="shared" si="0"/>
        <v>-1072.744126999999</v>
      </c>
      <c r="L7" s="286"/>
      <c r="M7" s="290">
        <f t="shared" si="3"/>
        <v>-0.201103018838384</v>
      </c>
      <c r="N7" s="290" t="s">
        <v>229</v>
      </c>
      <c r="O7" s="290">
        <f t="shared" si="1"/>
        <v>-0.201103018838384</v>
      </c>
    </row>
    <row r="8" spans="1:15">
      <c r="A8" s="240" t="s">
        <v>157</v>
      </c>
      <c r="B8" s="291">
        <v>105.047921</v>
      </c>
      <c r="C8" s="291">
        <v>4537.0477999999994</v>
      </c>
      <c r="D8" s="291">
        <v>4642.0957209999997</v>
      </c>
      <c r="E8" s="292">
        <v>90.754904999999994</v>
      </c>
      <c r="F8" s="292">
        <v>4029.9889400000002</v>
      </c>
      <c r="G8" s="292">
        <v>4120.743845</v>
      </c>
      <c r="H8" s="286"/>
      <c r="I8" s="292">
        <f t="shared" si="2"/>
        <v>14.293016000000009</v>
      </c>
      <c r="J8" s="292">
        <f t="shared" si="0"/>
        <v>507.05885999999919</v>
      </c>
      <c r="K8" s="292">
        <f t="shared" si="0"/>
        <v>521.35187599999972</v>
      </c>
      <c r="L8" s="286"/>
      <c r="M8" s="293">
        <f t="shared" si="3"/>
        <v>0.15749028661315889</v>
      </c>
      <c r="N8" s="293">
        <f t="shared" si="1"/>
        <v>0.12582140237833972</v>
      </c>
      <c r="O8" s="293">
        <f t="shared" si="1"/>
        <v>0.12651887513769977</v>
      </c>
    </row>
    <row r="9" spans="1:15" ht="16.5" customHeight="1">
      <c r="A9" s="279" t="s">
        <v>144</v>
      </c>
      <c r="B9" s="280">
        <v>12617.588186000001</v>
      </c>
      <c r="C9" s="280">
        <v>972.07173799999998</v>
      </c>
      <c r="D9" s="280">
        <v>8406.0877569999993</v>
      </c>
      <c r="E9" s="281">
        <v>10599.496494999999</v>
      </c>
      <c r="F9" s="281">
        <v>1430.4597480000002</v>
      </c>
      <c r="G9" s="281">
        <v>6647.6345999999985</v>
      </c>
      <c r="H9" s="282"/>
      <c r="I9" s="281">
        <f t="shared" si="2"/>
        <v>2018.0916910000014</v>
      </c>
      <c r="J9" s="281">
        <f t="shared" si="0"/>
        <v>-458.38801000000024</v>
      </c>
      <c r="K9" s="281">
        <f t="shared" si="0"/>
        <v>1758.4531570000008</v>
      </c>
      <c r="L9" s="282"/>
      <c r="M9" s="294">
        <f t="shared" ref="M9:M18" si="4">+B9/E9-1</f>
        <v>0.19039505243970578</v>
      </c>
      <c r="N9" s="294">
        <f t="shared" ref="N9:N18" si="5">+C9/F9-1</f>
        <v>-0.32044803122974708</v>
      </c>
      <c r="O9" s="294">
        <f t="shared" ref="O9:O18" si="6">+D9/G9-1</f>
        <v>0.26452313684630036</v>
      </c>
    </row>
    <row r="10" spans="1:15">
      <c r="A10" s="191" t="s">
        <v>145</v>
      </c>
      <c r="B10" s="284">
        <v>379.32544100000001</v>
      </c>
      <c r="C10" s="284">
        <v>0</v>
      </c>
      <c r="D10" s="284">
        <v>5183.5721670000003</v>
      </c>
      <c r="E10" s="285">
        <v>379.32544100000001</v>
      </c>
      <c r="F10" s="285">
        <v>0</v>
      </c>
      <c r="G10" s="285">
        <v>5382.3216430000002</v>
      </c>
      <c r="H10" s="286"/>
      <c r="I10" s="285">
        <f t="shared" si="2"/>
        <v>0</v>
      </c>
      <c r="J10" s="285">
        <f t="shared" si="0"/>
        <v>0</v>
      </c>
      <c r="K10" s="285">
        <f t="shared" si="0"/>
        <v>-198.74947599999996</v>
      </c>
      <c r="L10" s="286"/>
      <c r="M10" s="287">
        <f t="shared" si="4"/>
        <v>0</v>
      </c>
      <c r="N10" s="287" t="s">
        <v>229</v>
      </c>
      <c r="O10" s="287">
        <f t="shared" si="6"/>
        <v>-3.6926346878300098E-2</v>
      </c>
    </row>
    <row r="11" spans="1:15">
      <c r="A11" s="193" t="s">
        <v>146</v>
      </c>
      <c r="B11" s="288">
        <v>8244.7398319999993</v>
      </c>
      <c r="C11" s="288">
        <v>621.12199999999996</v>
      </c>
      <c r="D11" s="288">
        <v>3682.2896649999984</v>
      </c>
      <c r="E11" s="289">
        <v>7083.3742249999996</v>
      </c>
      <c r="F11" s="289">
        <v>0</v>
      </c>
      <c r="G11" s="289">
        <v>1701.0525819999993</v>
      </c>
      <c r="H11" s="286"/>
      <c r="I11" s="289">
        <f t="shared" si="2"/>
        <v>1161.3656069999997</v>
      </c>
      <c r="J11" s="289">
        <f t="shared" si="0"/>
        <v>621.12199999999996</v>
      </c>
      <c r="K11" s="289">
        <f t="shared" si="0"/>
        <v>1981.2370829999991</v>
      </c>
      <c r="L11" s="286"/>
      <c r="M11" s="290">
        <f t="shared" si="4"/>
        <v>0.16395655094729933</v>
      </c>
      <c r="N11" s="290" t="s">
        <v>229</v>
      </c>
      <c r="O11" s="290">
        <f t="shared" si="6"/>
        <v>1.1647124280371011</v>
      </c>
    </row>
    <row r="12" spans="1:15">
      <c r="A12" s="193" t="s">
        <v>245</v>
      </c>
      <c r="B12" s="288">
        <v>4372.8483540000007</v>
      </c>
      <c r="C12" s="288">
        <v>350.94973800000002</v>
      </c>
      <c r="D12" s="288">
        <v>4723.7980920000009</v>
      </c>
      <c r="E12" s="289">
        <v>3516.1222699999989</v>
      </c>
      <c r="F12" s="289">
        <v>1430.4597480000002</v>
      </c>
      <c r="G12" s="289">
        <v>4946.5820179999992</v>
      </c>
      <c r="H12" s="286"/>
      <c r="I12" s="289">
        <f t="shared" si="2"/>
        <v>856.72608400000172</v>
      </c>
      <c r="J12" s="289">
        <f t="shared" si="0"/>
        <v>-1079.5100100000002</v>
      </c>
      <c r="K12" s="289">
        <f t="shared" si="0"/>
        <v>-222.78392599999825</v>
      </c>
      <c r="L12" s="286"/>
      <c r="M12" s="290">
        <f t="shared" si="4"/>
        <v>0.24365651084141682</v>
      </c>
      <c r="N12" s="290">
        <f t="shared" si="5"/>
        <v>-0.75465948028899033</v>
      </c>
      <c r="O12" s="290">
        <f t="shared" si="6"/>
        <v>-4.5037952507269718E-2</v>
      </c>
    </row>
    <row r="13" spans="1:15" ht="16.5" hidden="1" customHeight="1">
      <c r="A13" s="295" t="s">
        <v>147</v>
      </c>
      <c r="B13" s="296">
        <v>0</v>
      </c>
      <c r="C13" s="296">
        <v>0</v>
      </c>
      <c r="D13" s="296">
        <v>0</v>
      </c>
      <c r="E13" s="297">
        <v>0</v>
      </c>
      <c r="F13" s="297">
        <v>0</v>
      </c>
      <c r="G13" s="297">
        <v>0</v>
      </c>
      <c r="H13" s="282"/>
      <c r="I13" s="297">
        <f t="shared" si="2"/>
        <v>0</v>
      </c>
      <c r="J13" s="297">
        <f t="shared" si="0"/>
        <v>0</v>
      </c>
      <c r="K13" s="297">
        <f t="shared" si="0"/>
        <v>0</v>
      </c>
      <c r="L13" s="282"/>
      <c r="M13" s="298" t="e">
        <f t="shared" si="4"/>
        <v>#DIV/0!</v>
      </c>
      <c r="N13" s="298" t="e">
        <f t="shared" si="5"/>
        <v>#DIV/0!</v>
      </c>
      <c r="O13" s="298" t="e">
        <f t="shared" si="6"/>
        <v>#DIV/0!</v>
      </c>
    </row>
    <row r="14" spans="1:15" ht="16.5" customHeight="1">
      <c r="A14" s="279" t="s">
        <v>148</v>
      </c>
      <c r="B14" s="280">
        <v>26362.307236999997</v>
      </c>
      <c r="C14" s="280">
        <v>5811.0931980000005</v>
      </c>
      <c r="D14" s="280">
        <v>26989.828268000001</v>
      </c>
      <c r="E14" s="281">
        <v>23829.045783000001</v>
      </c>
      <c r="F14" s="281">
        <v>5751.4024850000005</v>
      </c>
      <c r="G14" s="281">
        <v>24198.126625000001</v>
      </c>
      <c r="H14" s="282"/>
      <c r="I14" s="281">
        <f t="shared" si="2"/>
        <v>2533.2614539999959</v>
      </c>
      <c r="J14" s="281">
        <f t="shared" si="0"/>
        <v>59.69071299999996</v>
      </c>
      <c r="K14" s="281">
        <f t="shared" si="0"/>
        <v>2791.7016430000003</v>
      </c>
      <c r="L14" s="282"/>
      <c r="M14" s="294">
        <f t="shared" si="4"/>
        <v>0.10630981521749661</v>
      </c>
      <c r="N14" s="294">
        <f t="shared" si="5"/>
        <v>1.0378462150002044E-2</v>
      </c>
      <c r="O14" s="294">
        <f t="shared" si="6"/>
        <v>0.11536850295327361</v>
      </c>
    </row>
    <row r="15" spans="1:15">
      <c r="A15" s="191" t="s">
        <v>246</v>
      </c>
      <c r="B15" s="284">
        <v>10300.908937</v>
      </c>
      <c r="C15" s="284">
        <v>431.54108300000001</v>
      </c>
      <c r="D15" s="284">
        <v>10732.45002</v>
      </c>
      <c r="E15" s="285">
        <v>8646.9998200000009</v>
      </c>
      <c r="F15" s="285">
        <v>366.84517800000003</v>
      </c>
      <c r="G15" s="285">
        <v>9013.8449980000005</v>
      </c>
      <c r="H15" s="286"/>
      <c r="I15" s="285">
        <f t="shared" si="2"/>
        <v>1653.9091169999992</v>
      </c>
      <c r="J15" s="285">
        <f t="shared" si="0"/>
        <v>64.695904999999982</v>
      </c>
      <c r="K15" s="285">
        <f t="shared" si="0"/>
        <v>1718.6050219999997</v>
      </c>
      <c r="L15" s="286"/>
      <c r="M15" s="287">
        <f t="shared" si="4"/>
        <v>0.19126970642171237</v>
      </c>
      <c r="N15" s="287">
        <f t="shared" si="5"/>
        <v>0.17635751777552322</v>
      </c>
      <c r="O15" s="287">
        <f t="shared" si="6"/>
        <v>0.19066281064088919</v>
      </c>
    </row>
    <row r="16" spans="1:15">
      <c r="A16" s="193" t="s">
        <v>247</v>
      </c>
      <c r="B16" s="288">
        <v>14573.459240999999</v>
      </c>
      <c r="C16" s="288">
        <v>2.194251</v>
      </c>
      <c r="D16" s="288">
        <v>14575.653491999999</v>
      </c>
      <c r="E16" s="289">
        <v>14209.387626999998</v>
      </c>
      <c r="F16" s="289">
        <v>2.0985299999999998</v>
      </c>
      <c r="G16" s="289">
        <v>14211.486156999998</v>
      </c>
      <c r="H16" s="286"/>
      <c r="I16" s="289">
        <f t="shared" si="2"/>
        <v>364.07161400000041</v>
      </c>
      <c r="J16" s="289">
        <f t="shared" si="0"/>
        <v>9.5721000000000167E-2</v>
      </c>
      <c r="K16" s="289">
        <f t="shared" si="0"/>
        <v>364.16733500000191</v>
      </c>
      <c r="L16" s="286"/>
      <c r="M16" s="290">
        <f t="shared" si="4"/>
        <v>2.5621907400724897E-2</v>
      </c>
      <c r="N16" s="290">
        <f t="shared" si="5"/>
        <v>4.5613357921973963E-2</v>
      </c>
      <c r="O16" s="290">
        <f t="shared" si="6"/>
        <v>2.5624859425460444E-2</v>
      </c>
    </row>
    <row r="17" spans="1:15">
      <c r="A17" s="193" t="s">
        <v>248</v>
      </c>
      <c r="B17" s="288">
        <v>1487.939059</v>
      </c>
      <c r="C17" s="288">
        <v>193.785697</v>
      </c>
      <c r="D17" s="288">
        <v>1681.7247560000001</v>
      </c>
      <c r="E17" s="289">
        <v>972.65833599999996</v>
      </c>
      <c r="F17" s="289">
        <v>0.13713400000000001</v>
      </c>
      <c r="G17" s="289">
        <v>972.79546999999991</v>
      </c>
      <c r="H17" s="286"/>
      <c r="I17" s="289">
        <f t="shared" si="2"/>
        <v>515.28072300000008</v>
      </c>
      <c r="J17" s="289">
        <f t="shared" si="0"/>
        <v>193.648563</v>
      </c>
      <c r="K17" s="289">
        <f t="shared" si="0"/>
        <v>708.92928600000016</v>
      </c>
      <c r="L17" s="286"/>
      <c r="M17" s="290">
        <f t="shared" si="4"/>
        <v>0.52976539030042313</v>
      </c>
      <c r="N17" s="290" t="s">
        <v>229</v>
      </c>
      <c r="O17" s="290">
        <f t="shared" si="6"/>
        <v>0.72875471552103366</v>
      </c>
    </row>
    <row r="18" spans="1:15">
      <c r="A18" s="240" t="s">
        <v>249</v>
      </c>
      <c r="B18" s="291">
        <v>379.32544100000001</v>
      </c>
      <c r="C18" s="291">
        <v>5183.5721670000003</v>
      </c>
      <c r="D18" s="291">
        <v>5183.5721670000003</v>
      </c>
      <c r="E18" s="292">
        <v>379.32544100000001</v>
      </c>
      <c r="F18" s="292">
        <v>5382.3216430000002</v>
      </c>
      <c r="G18" s="292">
        <v>5382.3216430000002</v>
      </c>
      <c r="H18" s="286"/>
      <c r="I18" s="292">
        <f t="shared" si="2"/>
        <v>0</v>
      </c>
      <c r="J18" s="292">
        <f t="shared" si="0"/>
        <v>-198.74947599999996</v>
      </c>
      <c r="K18" s="292">
        <f t="shared" si="0"/>
        <v>-198.74947599999996</v>
      </c>
      <c r="L18" s="286"/>
      <c r="M18" s="293">
        <f t="shared" si="4"/>
        <v>0</v>
      </c>
      <c r="N18" s="293">
        <f t="shared" si="5"/>
        <v>-3.6926346878300098E-2</v>
      </c>
      <c r="O18" s="293">
        <f t="shared" si="6"/>
        <v>-3.6926346878300098E-2</v>
      </c>
    </row>
    <row r="19" spans="1:15" ht="13.5" customHeight="1">
      <c r="A19" s="279" t="s">
        <v>149</v>
      </c>
      <c r="B19" s="280"/>
      <c r="C19" s="280"/>
      <c r="D19" s="280">
        <v>60370.717267232809</v>
      </c>
      <c r="E19" s="281"/>
      <c r="F19" s="281"/>
      <c r="G19" s="281">
        <v>58395.334691770484</v>
      </c>
      <c r="H19" s="282"/>
      <c r="I19" s="281"/>
      <c r="J19" s="281"/>
      <c r="K19" s="281">
        <f t="shared" si="0"/>
        <v>1975.3825754623249</v>
      </c>
      <c r="L19" s="282"/>
      <c r="M19" s="294"/>
      <c r="N19" s="294"/>
      <c r="O19" s="294">
        <f t="shared" si="1"/>
        <v>3.382774644394182E-2</v>
      </c>
    </row>
    <row r="20" spans="1:15" ht="14.25" customHeight="1">
      <c r="A20" s="122" t="s">
        <v>150</v>
      </c>
      <c r="B20" s="299"/>
      <c r="C20" s="299"/>
      <c r="D20" s="300">
        <v>0.44706820607296593</v>
      </c>
      <c r="E20" s="123"/>
      <c r="F20" s="123"/>
      <c r="G20" s="301">
        <v>0.41438458658941785</v>
      </c>
      <c r="H20" s="302"/>
      <c r="I20" s="123"/>
      <c r="J20" s="123"/>
      <c r="K20" s="303">
        <f t="shared" si="0"/>
        <v>3.2683619483548088E-2</v>
      </c>
      <c r="L20" s="302"/>
      <c r="M20" s="304"/>
      <c r="N20" s="304"/>
      <c r="O20" s="303">
        <f t="shared" si="1"/>
        <v>7.8872671767427072E-2</v>
      </c>
    </row>
    <row r="21" spans="1:15" s="125" customFormat="1" ht="11.25" customHeight="1">
      <c r="A21" s="415"/>
      <c r="B21" s="415"/>
      <c r="C21" s="415"/>
      <c r="D21" s="415"/>
      <c r="E21" s="305"/>
      <c r="F21" s="305"/>
      <c r="G21" s="305"/>
      <c r="H21" s="305"/>
      <c r="I21" s="306"/>
      <c r="L21" s="305"/>
    </row>
    <row r="22" spans="1:15" s="125" customFormat="1" ht="11.25" customHeight="1">
      <c r="A22" s="305"/>
      <c r="B22" s="305"/>
      <c r="C22" s="305"/>
      <c r="D22" s="305"/>
      <c r="E22" s="305"/>
      <c r="F22" s="305"/>
      <c r="G22" s="305"/>
      <c r="H22" s="305"/>
      <c r="I22" s="306"/>
      <c r="L22" s="305"/>
    </row>
    <row r="23" spans="1:15" ht="16.5" customHeight="1">
      <c r="A23" s="277"/>
      <c r="B23" s="411" t="str">
        <f>+'Gx Business'!G4</f>
        <v>Q3 2024</v>
      </c>
      <c r="C23" s="412"/>
      <c r="D23" s="412"/>
      <c r="E23" s="413" t="str">
        <f>+'Gx Business'!H4</f>
        <v>Q3 2023</v>
      </c>
      <c r="F23" s="414"/>
      <c r="G23" s="414"/>
      <c r="H23" s="54"/>
      <c r="I23" s="413" t="s">
        <v>91</v>
      </c>
      <c r="J23" s="414"/>
      <c r="K23" s="414"/>
      <c r="L23" s="54"/>
      <c r="M23" s="413" t="s">
        <v>92</v>
      </c>
      <c r="N23" s="414"/>
      <c r="O23" s="414"/>
    </row>
    <row r="24" spans="1:15" ht="23.25" customHeight="1">
      <c r="A24" s="416" t="s">
        <v>212</v>
      </c>
      <c r="B24" s="409" t="s">
        <v>151</v>
      </c>
      <c r="C24" s="409" t="s">
        <v>210</v>
      </c>
      <c r="D24" s="409" t="s">
        <v>213</v>
      </c>
      <c r="E24" s="410" t="s">
        <v>151</v>
      </c>
      <c r="F24" s="410" t="s">
        <v>210</v>
      </c>
      <c r="G24" s="410" t="s">
        <v>213</v>
      </c>
      <c r="H24" s="278"/>
      <c r="I24" s="410" t="s">
        <v>151</v>
      </c>
      <c r="J24" s="410" t="s">
        <v>210</v>
      </c>
      <c r="K24" s="410" t="s">
        <v>213</v>
      </c>
      <c r="L24" s="278"/>
      <c r="M24" s="410" t="s">
        <v>151</v>
      </c>
      <c r="N24" s="410" t="s">
        <v>210</v>
      </c>
      <c r="O24" s="410" t="s">
        <v>213</v>
      </c>
    </row>
    <row r="25" spans="1:15" ht="20.25" customHeight="1">
      <c r="A25" s="417"/>
      <c r="B25" s="409"/>
      <c r="C25" s="409"/>
      <c r="D25" s="409"/>
      <c r="E25" s="410"/>
      <c r="F25" s="410"/>
      <c r="G25" s="410"/>
      <c r="H25" s="278"/>
      <c r="I25" s="410"/>
      <c r="J25" s="410"/>
      <c r="K25" s="410"/>
      <c r="L25" s="278"/>
      <c r="M25" s="410"/>
      <c r="N25" s="410"/>
      <c r="O25" s="410"/>
    </row>
    <row r="26" spans="1:15" ht="16.5" customHeight="1">
      <c r="A26" s="279" t="s">
        <v>141</v>
      </c>
      <c r="B26" s="280">
        <v>4839.5764930000005</v>
      </c>
      <c r="C26" s="280">
        <v>1625.1725639999995</v>
      </c>
      <c r="D26" s="280">
        <v>6464.7490570000027</v>
      </c>
      <c r="E26" s="281">
        <v>5479.0323270000008</v>
      </c>
      <c r="F26" s="281">
        <v>1518.6088670000008</v>
      </c>
      <c r="G26" s="281">
        <v>6997.6411939999998</v>
      </c>
      <c r="H26" s="282"/>
      <c r="I26" s="281">
        <f>+B26-E26</f>
        <v>-639.45583400000032</v>
      </c>
      <c r="J26" s="281">
        <f t="shared" ref="J26:K41" si="7">+C26-F26</f>
        <v>106.56369699999868</v>
      </c>
      <c r="K26" s="281">
        <f t="shared" si="7"/>
        <v>-532.89213699999709</v>
      </c>
      <c r="L26" s="282"/>
      <c r="M26" s="283">
        <f>+B26/E26-1</f>
        <v>-0.11670962970027399</v>
      </c>
      <c r="N26" s="283">
        <f t="shared" ref="N26:O41" si="8">+C26/F26-1</f>
        <v>7.0171918072962747E-2</v>
      </c>
      <c r="O26" s="283">
        <f t="shared" si="8"/>
        <v>-7.6153109630273108E-2</v>
      </c>
    </row>
    <row r="27" spans="1:15">
      <c r="A27" s="191" t="s">
        <v>142</v>
      </c>
      <c r="B27" s="284">
        <v>3708.5546810000014</v>
      </c>
      <c r="C27" s="284">
        <v>138.90833900000001</v>
      </c>
      <c r="D27" s="284">
        <v>3847.463020000002</v>
      </c>
      <c r="E27" s="285">
        <v>4242.2911899999999</v>
      </c>
      <c r="F27" s="285">
        <v>170.24407300000001</v>
      </c>
      <c r="G27" s="285">
        <v>4412.5352629999998</v>
      </c>
      <c r="H27" s="286"/>
      <c r="I27" s="285">
        <f t="shared" ref="I27" si="9">+B27-E27</f>
        <v>-533.73650899999848</v>
      </c>
      <c r="J27" s="285">
        <f t="shared" si="7"/>
        <v>-31.335734000000002</v>
      </c>
      <c r="K27" s="285">
        <f t="shared" si="7"/>
        <v>-565.0722429999978</v>
      </c>
      <c r="L27" s="286"/>
      <c r="M27" s="287">
        <f t="shared" ref="M27" si="10">+B27/E27-1</f>
        <v>-0.12581326577914576</v>
      </c>
      <c r="N27" s="287">
        <f t="shared" si="8"/>
        <v>-0.18406358264231615</v>
      </c>
      <c r="O27" s="287">
        <f t="shared" si="8"/>
        <v>-0.12806067471873661</v>
      </c>
    </row>
    <row r="28" spans="1:15">
      <c r="A28" s="193" t="s">
        <v>143</v>
      </c>
      <c r="B28" s="288">
        <v>1084.4623330000004</v>
      </c>
      <c r="C28" s="288">
        <v>0</v>
      </c>
      <c r="D28" s="288">
        <v>1084.4623330000004</v>
      </c>
      <c r="E28" s="289">
        <v>1196.7962699999998</v>
      </c>
      <c r="F28" s="289">
        <v>0</v>
      </c>
      <c r="G28" s="289">
        <v>1196.7962699999998</v>
      </c>
      <c r="H28" s="286"/>
      <c r="I28" s="289">
        <f t="shared" ref="I28:I39" si="11">+B28-E28</f>
        <v>-112.33393699999942</v>
      </c>
      <c r="J28" s="289">
        <f t="shared" ref="J28:J39" si="12">+C28-F28</f>
        <v>0</v>
      </c>
      <c r="K28" s="289">
        <f t="shared" ref="K28:K39" si="13">+D28-G28</f>
        <v>-112.33393699999942</v>
      </c>
      <c r="L28" s="286"/>
      <c r="M28" s="290">
        <f t="shared" ref="M28:M39" si="14">+B28/E28-1</f>
        <v>-9.386220513538146E-2</v>
      </c>
      <c r="N28" s="290" t="s">
        <v>229</v>
      </c>
      <c r="O28" s="290">
        <f t="shared" ref="O28:O39" si="15">+D28/G28-1</f>
        <v>-9.386220513538146E-2</v>
      </c>
    </row>
    <row r="29" spans="1:15">
      <c r="A29" s="240" t="s">
        <v>157</v>
      </c>
      <c r="B29" s="291">
        <v>46.559479000000003</v>
      </c>
      <c r="C29" s="291">
        <v>1486.2642249999994</v>
      </c>
      <c r="D29" s="291">
        <v>1532.8237039999999</v>
      </c>
      <c r="E29" s="292">
        <v>39.944866999999995</v>
      </c>
      <c r="F29" s="292">
        <v>1348.3647940000005</v>
      </c>
      <c r="G29" s="292">
        <v>1388.3096610000002</v>
      </c>
      <c r="H29" s="286"/>
      <c r="I29" s="292">
        <f t="shared" si="11"/>
        <v>6.6146120000000082</v>
      </c>
      <c r="J29" s="292">
        <f t="shared" si="12"/>
        <v>137.89943099999891</v>
      </c>
      <c r="K29" s="292">
        <f t="shared" si="13"/>
        <v>144.51404299999967</v>
      </c>
      <c r="L29" s="286"/>
      <c r="M29" s="293">
        <f t="shared" si="14"/>
        <v>0.16559354171838914</v>
      </c>
      <c r="N29" s="293">
        <f t="shared" ref="N29:N39" si="16">+C29/F29-1</f>
        <v>0.10227160454917583</v>
      </c>
      <c r="O29" s="293">
        <f t="shared" si="15"/>
        <v>0.1040935225473445</v>
      </c>
    </row>
    <row r="30" spans="1:15" ht="16.5" customHeight="1">
      <c r="A30" s="279" t="s">
        <v>144</v>
      </c>
      <c r="B30" s="280">
        <v>3907.9239440000019</v>
      </c>
      <c r="C30" s="280">
        <v>297.90572999999995</v>
      </c>
      <c r="D30" s="280">
        <v>2539.8476190000001</v>
      </c>
      <c r="E30" s="281">
        <v>2800.6033229999994</v>
      </c>
      <c r="F30" s="281">
        <v>364.31184700000017</v>
      </c>
      <c r="G30" s="281">
        <v>1410.5863019999979</v>
      </c>
      <c r="H30" s="282"/>
      <c r="I30" s="281">
        <f t="shared" si="11"/>
        <v>1107.3206210000026</v>
      </c>
      <c r="J30" s="281">
        <f t="shared" si="12"/>
        <v>-66.406117000000222</v>
      </c>
      <c r="K30" s="281">
        <f t="shared" si="13"/>
        <v>1129.2613170000022</v>
      </c>
      <c r="L30" s="282"/>
      <c r="M30" s="294">
        <f t="shared" si="14"/>
        <v>0.39538645544912221</v>
      </c>
      <c r="N30" s="294">
        <f t="shared" si="16"/>
        <v>-0.18227822550058381</v>
      </c>
      <c r="O30" s="294">
        <f t="shared" si="15"/>
        <v>0.80056166389740246</v>
      </c>
    </row>
    <row r="31" spans="1:15">
      <c r="A31" s="191" t="s">
        <v>145</v>
      </c>
      <c r="B31" s="284">
        <v>125.20048</v>
      </c>
      <c r="C31" s="284">
        <v>0</v>
      </c>
      <c r="D31" s="284">
        <v>1665.9820550000004</v>
      </c>
      <c r="E31" s="285">
        <v>125.20048</v>
      </c>
      <c r="F31" s="285">
        <v>0</v>
      </c>
      <c r="G31" s="285">
        <v>1754.3288680000005</v>
      </c>
      <c r="H31" s="286"/>
      <c r="I31" s="285">
        <f t="shared" si="11"/>
        <v>0</v>
      </c>
      <c r="J31" s="285">
        <f t="shared" si="12"/>
        <v>0</v>
      </c>
      <c r="K31" s="285">
        <f t="shared" si="13"/>
        <v>-88.346813000000111</v>
      </c>
      <c r="L31" s="286"/>
      <c r="M31" s="287">
        <f t="shared" si="14"/>
        <v>0</v>
      </c>
      <c r="N31" s="287" t="s">
        <v>229</v>
      </c>
      <c r="O31" s="287">
        <f t="shared" si="15"/>
        <v>-5.035932236623275E-2</v>
      </c>
    </row>
    <row r="32" spans="1:15">
      <c r="A32" s="193" t="s">
        <v>146</v>
      </c>
      <c r="B32" s="288">
        <v>2852.678774</v>
      </c>
      <c r="C32" s="288">
        <v>188.34499999999997</v>
      </c>
      <c r="D32" s="288">
        <v>1375.0417189999989</v>
      </c>
      <c r="E32" s="289">
        <v>2610.2401499999996</v>
      </c>
      <c r="F32" s="289">
        <v>0</v>
      </c>
      <c r="G32" s="289">
        <v>855.91128199999912</v>
      </c>
      <c r="H32" s="286"/>
      <c r="I32" s="289">
        <f t="shared" si="11"/>
        <v>242.43862400000035</v>
      </c>
      <c r="J32" s="289">
        <f t="shared" si="12"/>
        <v>188.34499999999997</v>
      </c>
      <c r="K32" s="289">
        <f t="shared" si="13"/>
        <v>519.1304369999998</v>
      </c>
      <c r="L32" s="286"/>
      <c r="M32" s="290">
        <f t="shared" si="14"/>
        <v>9.2879815675197763E-2</v>
      </c>
      <c r="N32" s="290" t="s">
        <v>229</v>
      </c>
      <c r="O32" s="290">
        <f t="shared" si="15"/>
        <v>0.60652365252967932</v>
      </c>
    </row>
    <row r="33" spans="1:15">
      <c r="A33" s="193" t="s">
        <v>245</v>
      </c>
      <c r="B33" s="288">
        <v>1055.2451700000011</v>
      </c>
      <c r="C33" s="288">
        <v>109.56073000000001</v>
      </c>
      <c r="D33" s="288">
        <v>1164.8059000000012</v>
      </c>
      <c r="E33" s="289">
        <v>190.36317299999882</v>
      </c>
      <c r="F33" s="289">
        <v>364.31184700000017</v>
      </c>
      <c r="G33" s="289">
        <v>554.67501999999877</v>
      </c>
      <c r="H33" s="286"/>
      <c r="I33" s="289">
        <f t="shared" si="11"/>
        <v>864.88199700000223</v>
      </c>
      <c r="J33" s="289">
        <f t="shared" si="12"/>
        <v>-254.75111700000016</v>
      </c>
      <c r="K33" s="289">
        <f t="shared" si="13"/>
        <v>610.13088000000243</v>
      </c>
      <c r="L33" s="286"/>
      <c r="M33" s="290">
        <f t="shared" si="14"/>
        <v>4.5433262293858041</v>
      </c>
      <c r="N33" s="290">
        <f t="shared" si="16"/>
        <v>-0.69926662857055</v>
      </c>
      <c r="O33" s="290">
        <f t="shared" si="15"/>
        <v>1.0999790111334087</v>
      </c>
    </row>
    <row r="34" spans="1:15" ht="11.25" hidden="1" customHeight="1">
      <c r="A34" s="295" t="s">
        <v>147</v>
      </c>
      <c r="B34" s="296">
        <v>0</v>
      </c>
      <c r="C34" s="296">
        <v>0</v>
      </c>
      <c r="D34" s="296">
        <v>0</v>
      </c>
      <c r="E34" s="297">
        <v>0</v>
      </c>
      <c r="F34" s="297">
        <v>0</v>
      </c>
      <c r="G34" s="297">
        <v>0</v>
      </c>
      <c r="H34" s="282"/>
      <c r="I34" s="297">
        <f t="shared" si="11"/>
        <v>0</v>
      </c>
      <c r="J34" s="297">
        <f t="shared" si="12"/>
        <v>0</v>
      </c>
      <c r="K34" s="297">
        <f t="shared" si="13"/>
        <v>0</v>
      </c>
      <c r="L34" s="282"/>
      <c r="M34" s="298" t="e">
        <f t="shared" si="14"/>
        <v>#DIV/0!</v>
      </c>
      <c r="N34" s="298" t="e">
        <f t="shared" si="16"/>
        <v>#DIV/0!</v>
      </c>
      <c r="O34" s="298" t="e">
        <f t="shared" si="15"/>
        <v>#DIV/0!</v>
      </c>
    </row>
    <row r="35" spans="1:15" ht="15.75" customHeight="1">
      <c r="A35" s="279" t="s">
        <v>148</v>
      </c>
      <c r="B35" s="280">
        <v>8747.6362829999962</v>
      </c>
      <c r="C35" s="280">
        <v>1923.0782970000005</v>
      </c>
      <c r="D35" s="280">
        <v>9004.7325249999994</v>
      </c>
      <c r="E35" s="281">
        <v>8279.6782889999995</v>
      </c>
      <c r="F35" s="281">
        <v>1882.9207140000008</v>
      </c>
      <c r="G35" s="281">
        <v>8408.2701349999988</v>
      </c>
      <c r="H35" s="282"/>
      <c r="I35" s="281">
        <f t="shared" si="11"/>
        <v>467.95799399999669</v>
      </c>
      <c r="J35" s="281">
        <f t="shared" si="12"/>
        <v>40.157582999999704</v>
      </c>
      <c r="K35" s="281">
        <f t="shared" si="13"/>
        <v>596.4623900000006</v>
      </c>
      <c r="L35" s="282"/>
      <c r="M35" s="294">
        <f t="shared" si="14"/>
        <v>5.6518861925070718E-2</v>
      </c>
      <c r="N35" s="294">
        <f t="shared" si="16"/>
        <v>2.1327283035030398E-2</v>
      </c>
      <c r="O35" s="294">
        <f t="shared" si="15"/>
        <v>7.0937586497986649E-2</v>
      </c>
    </row>
    <row r="36" spans="1:15">
      <c r="A36" s="191" t="s">
        <v>246</v>
      </c>
      <c r="B36" s="284">
        <v>3526.1353810000001</v>
      </c>
      <c r="C36" s="284">
        <v>150.71892100000002</v>
      </c>
      <c r="D36" s="284">
        <v>3676.8543019999997</v>
      </c>
      <c r="E36" s="285">
        <v>3033.6105730000008</v>
      </c>
      <c r="F36" s="285">
        <v>127.74462300000005</v>
      </c>
      <c r="G36" s="285">
        <v>3161.3551960000004</v>
      </c>
      <c r="H36" s="286"/>
      <c r="I36" s="285">
        <f t="shared" si="11"/>
        <v>492.52480799999921</v>
      </c>
      <c r="J36" s="285">
        <f t="shared" si="12"/>
        <v>22.974297999999976</v>
      </c>
      <c r="K36" s="285">
        <f t="shared" si="13"/>
        <v>515.4991059999993</v>
      </c>
      <c r="L36" s="286"/>
      <c r="M36" s="287">
        <f t="shared" si="14"/>
        <v>0.16235597686255798</v>
      </c>
      <c r="N36" s="287">
        <f t="shared" si="16"/>
        <v>0.17984551882078015</v>
      </c>
      <c r="O36" s="287">
        <f t="shared" si="15"/>
        <v>0.16306269749512814</v>
      </c>
    </row>
    <row r="37" spans="1:15">
      <c r="A37" s="193" t="s">
        <v>247</v>
      </c>
      <c r="B37" s="288">
        <v>4676.430135999999</v>
      </c>
      <c r="C37" s="288">
        <v>0.72351600000000005</v>
      </c>
      <c r="D37" s="288">
        <v>4677.1536519999991</v>
      </c>
      <c r="E37" s="289">
        <v>4598.2096959999963</v>
      </c>
      <c r="F37" s="289">
        <v>0.71008899999999975</v>
      </c>
      <c r="G37" s="289">
        <v>4598.9197849999964</v>
      </c>
      <c r="H37" s="286"/>
      <c r="I37" s="289">
        <f t="shared" si="11"/>
        <v>78.220440000002782</v>
      </c>
      <c r="J37" s="289">
        <f t="shared" si="12"/>
        <v>1.34270000000003E-2</v>
      </c>
      <c r="K37" s="289">
        <f t="shared" si="13"/>
        <v>78.233867000002647</v>
      </c>
      <c r="L37" s="286"/>
      <c r="M37" s="290">
        <f t="shared" si="14"/>
        <v>1.7011064125250108E-2</v>
      </c>
      <c r="N37" s="290">
        <f t="shared" si="16"/>
        <v>1.8908897335404795E-2</v>
      </c>
      <c r="O37" s="290">
        <f t="shared" si="15"/>
        <v>1.7011357157211693E-2</v>
      </c>
    </row>
    <row r="38" spans="1:15">
      <c r="A38" s="193" t="s">
        <v>248</v>
      </c>
      <c r="B38" s="288">
        <v>545.07076600000005</v>
      </c>
      <c r="C38" s="288">
        <v>105.65380500000001</v>
      </c>
      <c r="D38" s="288">
        <v>650.7245710000002</v>
      </c>
      <c r="E38" s="289">
        <v>647.8580199999999</v>
      </c>
      <c r="F38" s="289">
        <v>0.13713400000000001</v>
      </c>
      <c r="G38" s="289">
        <v>647.99515399999996</v>
      </c>
      <c r="H38" s="286"/>
      <c r="I38" s="289">
        <f t="shared" si="11"/>
        <v>-102.78725399999985</v>
      </c>
      <c r="J38" s="289">
        <f t="shared" si="12"/>
        <v>105.516671</v>
      </c>
      <c r="K38" s="289">
        <f t="shared" si="13"/>
        <v>2.7294170000002396</v>
      </c>
      <c r="L38" s="286"/>
      <c r="M38" s="290">
        <f t="shared" si="14"/>
        <v>-0.15865706810266833</v>
      </c>
      <c r="N38" s="290" t="s">
        <v>229</v>
      </c>
      <c r="O38" s="290">
        <f t="shared" si="15"/>
        <v>4.2120947713140122E-3</v>
      </c>
    </row>
    <row r="39" spans="1:15">
      <c r="A39" s="240" t="s">
        <v>249</v>
      </c>
      <c r="B39" s="291">
        <v>125.20048</v>
      </c>
      <c r="C39" s="291">
        <v>1665.9820550000004</v>
      </c>
      <c r="D39" s="291">
        <v>1665.9820550000004</v>
      </c>
      <c r="E39" s="292">
        <v>125.20048</v>
      </c>
      <c r="F39" s="292">
        <v>1754.3288680000005</v>
      </c>
      <c r="G39" s="292">
        <v>1754.3288680000005</v>
      </c>
      <c r="H39" s="286"/>
      <c r="I39" s="292">
        <f t="shared" si="11"/>
        <v>0</v>
      </c>
      <c r="J39" s="292">
        <f t="shared" si="12"/>
        <v>-88.346813000000111</v>
      </c>
      <c r="K39" s="292">
        <f t="shared" si="13"/>
        <v>-88.346813000000111</v>
      </c>
      <c r="L39" s="286"/>
      <c r="M39" s="293">
        <f t="shared" si="14"/>
        <v>0</v>
      </c>
      <c r="N39" s="293">
        <f t="shared" si="16"/>
        <v>-5.035932236623275E-2</v>
      </c>
      <c r="O39" s="293">
        <f t="shared" si="15"/>
        <v>-5.035932236623275E-2</v>
      </c>
    </row>
    <row r="40" spans="1:15" ht="13.5" customHeight="1">
      <c r="A40" s="279" t="s">
        <v>149</v>
      </c>
      <c r="B40" s="280"/>
      <c r="C40" s="280"/>
      <c r="D40" s="280">
        <v>19956.967759018218</v>
      </c>
      <c r="E40" s="281"/>
      <c r="F40" s="281"/>
      <c r="G40" s="281">
        <v>19717.392027041227</v>
      </c>
      <c r="H40" s="282"/>
      <c r="I40" s="281"/>
      <c r="J40" s="281"/>
      <c r="K40" s="281">
        <f t="shared" si="7"/>
        <v>239.57573197699094</v>
      </c>
      <c r="L40" s="282"/>
      <c r="M40" s="294"/>
      <c r="N40" s="294"/>
      <c r="O40" s="294">
        <f t="shared" si="8"/>
        <v>1.2150477692406181E-2</v>
      </c>
    </row>
    <row r="41" spans="1:15" ht="15" customHeight="1">
      <c r="A41" s="122" t="s">
        <v>150</v>
      </c>
      <c r="B41" s="299"/>
      <c r="C41" s="299"/>
      <c r="D41" s="300">
        <v>0.45120744963527409</v>
      </c>
      <c r="E41" s="123"/>
      <c r="F41" s="123"/>
      <c r="G41" s="301">
        <v>0.42643926354299583</v>
      </c>
      <c r="H41" s="302"/>
      <c r="I41" s="123"/>
      <c r="J41" s="123"/>
      <c r="K41" s="303">
        <f t="shared" si="7"/>
        <v>2.4768186092278266E-2</v>
      </c>
      <c r="L41" s="302"/>
      <c r="M41" s="304"/>
      <c r="N41" s="304"/>
      <c r="O41" s="303">
        <f t="shared" si="8"/>
        <v>5.8081392145967303E-2</v>
      </c>
    </row>
    <row r="42" spans="1:15">
      <c r="A42" s="307"/>
      <c r="B42" s="307"/>
      <c r="C42" s="307"/>
      <c r="D42" s="307"/>
      <c r="E42" s="307"/>
      <c r="F42" s="307"/>
      <c r="G42" s="307"/>
      <c r="H42" s="307"/>
      <c r="L42" s="307"/>
    </row>
  </sheetData>
  <mergeCells count="35">
    <mergeCell ref="O24:O25"/>
    <mergeCell ref="I2:K2"/>
    <mergeCell ref="M2:O2"/>
    <mergeCell ref="I3:I4"/>
    <mergeCell ref="O3:O4"/>
    <mergeCell ref="I23:K23"/>
    <mergeCell ref="M23:O23"/>
    <mergeCell ref="I24:I25"/>
    <mergeCell ref="J24:J25"/>
    <mergeCell ref="K24:K25"/>
    <mergeCell ref="J3:J4"/>
    <mergeCell ref="K3:K4"/>
    <mergeCell ref="M3:M4"/>
    <mergeCell ref="B2:D2"/>
    <mergeCell ref="E2:G2"/>
    <mergeCell ref="B23:D23"/>
    <mergeCell ref="E23:G23"/>
    <mergeCell ref="B24:B25"/>
    <mergeCell ref="C24:C25"/>
    <mergeCell ref="D24:D25"/>
    <mergeCell ref="E24:E25"/>
    <mergeCell ref="F24:F25"/>
    <mergeCell ref="G24:G25"/>
    <mergeCell ref="B3:B4"/>
    <mergeCell ref="E3:E4"/>
    <mergeCell ref="C3:C4"/>
    <mergeCell ref="A21:D21"/>
    <mergeCell ref="A3:A4"/>
    <mergeCell ref="A24:A25"/>
    <mergeCell ref="D3:D4"/>
    <mergeCell ref="F3:F4"/>
    <mergeCell ref="G3:G4"/>
    <mergeCell ref="N3:N4"/>
    <mergeCell ref="M24:M25"/>
    <mergeCell ref="N24:N2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1" orientation="landscape" r:id="rId1"/>
  <headerFooter>
    <oddHeader>&amp;C&amp;"Arial"&amp;8&amp;K000000INTERNAL&amp;1#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rgb="FFFFF5EF"/>
  </sheetPr>
  <dimension ref="A2:O27"/>
  <sheetViews>
    <sheetView showGridLines="0" zoomScaleNormal="100" workbookViewId="0">
      <selection activeCell="A2" sqref="A2"/>
    </sheetView>
  </sheetViews>
  <sheetFormatPr baseColWidth="10" defaultColWidth="11.44140625" defaultRowHeight="10.199999999999999"/>
  <cols>
    <col min="1" max="1" width="34.6640625" style="77" customWidth="1"/>
    <col min="2" max="7" width="11.6640625" style="77" customWidth="1"/>
    <col min="8" max="8" width="1.109375" style="77" customWidth="1"/>
    <col min="9" max="9" width="11.33203125" style="77" customWidth="1"/>
    <col min="10" max="11" width="11.44140625" style="77"/>
    <col min="12" max="12" width="1.109375" style="77" customWidth="1"/>
    <col min="13" max="16384" width="11.44140625" style="77"/>
  </cols>
  <sheetData>
    <row r="2" spans="1:15" ht="16.5" customHeight="1">
      <c r="A2" s="277"/>
      <c r="B2" s="411" t="str">
        <f>+'Gx Physical Data Chile'!B2:D2</f>
        <v>Sep-24</v>
      </c>
      <c r="C2" s="412"/>
      <c r="D2" s="412"/>
      <c r="E2" s="413" t="str">
        <f>+'Gx Physical Data Chile'!E2:G2</f>
        <v>Sep-23</v>
      </c>
      <c r="F2" s="414"/>
      <c r="G2" s="414"/>
      <c r="H2" s="54"/>
      <c r="I2" s="413" t="s">
        <v>91</v>
      </c>
      <c r="J2" s="414"/>
      <c r="K2" s="414"/>
      <c r="L2" s="54"/>
      <c r="M2" s="413" t="s">
        <v>92</v>
      </c>
      <c r="N2" s="414"/>
      <c r="O2" s="414"/>
    </row>
    <row r="3" spans="1:15" ht="20.25" customHeight="1">
      <c r="A3" s="416" t="s">
        <v>236</v>
      </c>
      <c r="B3" s="409" t="s">
        <v>151</v>
      </c>
      <c r="C3" s="409" t="s">
        <v>210</v>
      </c>
      <c r="D3" s="409" t="s">
        <v>213</v>
      </c>
      <c r="E3" s="410" t="s">
        <v>151</v>
      </c>
      <c r="F3" s="410" t="s">
        <v>210</v>
      </c>
      <c r="G3" s="410" t="s">
        <v>213</v>
      </c>
      <c r="H3" s="278"/>
      <c r="I3" s="410" t="s">
        <v>151</v>
      </c>
      <c r="J3" s="410" t="s">
        <v>210</v>
      </c>
      <c r="K3" s="410" t="s">
        <v>213</v>
      </c>
      <c r="L3" s="278"/>
      <c r="M3" s="410" t="s">
        <v>151</v>
      </c>
      <c r="N3" s="410" t="s">
        <v>210</v>
      </c>
      <c r="O3" s="410" t="s">
        <v>213</v>
      </c>
    </row>
    <row r="4" spans="1:15" ht="20.25" customHeight="1">
      <c r="A4" s="419"/>
      <c r="B4" s="420"/>
      <c r="C4" s="420"/>
      <c r="D4" s="420"/>
      <c r="E4" s="418"/>
      <c r="F4" s="418"/>
      <c r="G4" s="418"/>
      <c r="H4" s="278"/>
      <c r="I4" s="418"/>
      <c r="J4" s="418"/>
      <c r="K4" s="418"/>
      <c r="L4" s="278"/>
      <c r="M4" s="418"/>
      <c r="N4" s="418"/>
      <c r="O4" s="418"/>
    </row>
    <row r="5" spans="1:15" ht="18" customHeight="1">
      <c r="A5" s="308" t="s">
        <v>141</v>
      </c>
      <c r="B5" s="309">
        <v>13744.583205000001</v>
      </c>
      <c r="C5" s="309">
        <v>4839.0214579999993</v>
      </c>
      <c r="D5" s="309">
        <v>18583.604663000002</v>
      </c>
      <c r="E5" s="310">
        <v>13229.549288</v>
      </c>
      <c r="F5" s="310">
        <v>4320.9427370000003</v>
      </c>
      <c r="G5" s="310">
        <v>17550.492025</v>
      </c>
      <c r="H5" s="282"/>
      <c r="I5" s="310">
        <f>+B5-E5</f>
        <v>515.03391700000066</v>
      </c>
      <c r="J5" s="310">
        <f t="shared" ref="J5:K13" si="0">+C5-F5</f>
        <v>518.07872099999895</v>
      </c>
      <c r="K5" s="310">
        <f t="shared" si="0"/>
        <v>1033.1126380000023</v>
      </c>
      <c r="L5" s="282"/>
      <c r="M5" s="311">
        <f>+B5/E5-1</f>
        <v>3.8930571691294658E-2</v>
      </c>
      <c r="N5" s="311">
        <f t="shared" ref="N5:O13" si="1">+C5/F5-1</f>
        <v>0.11989946466166246</v>
      </c>
      <c r="O5" s="311">
        <f t="shared" si="1"/>
        <v>5.8865166659052726E-2</v>
      </c>
    </row>
    <row r="6" spans="1:15">
      <c r="A6" s="191" t="s">
        <v>142</v>
      </c>
      <c r="B6" s="284">
        <v>9377.9779510000008</v>
      </c>
      <c r="C6" s="284">
        <v>301.973658</v>
      </c>
      <c r="D6" s="284">
        <v>9679.9516090000016</v>
      </c>
      <c r="E6" s="285">
        <v>7804.4929229999998</v>
      </c>
      <c r="F6" s="285">
        <v>290.95379700000001</v>
      </c>
      <c r="G6" s="285">
        <v>8095.4467199999999</v>
      </c>
      <c r="H6" s="286"/>
      <c r="I6" s="285">
        <f t="shared" ref="I6" si="2">+B6-E6</f>
        <v>1573.485028000001</v>
      </c>
      <c r="J6" s="285">
        <f t="shared" si="0"/>
        <v>11.019860999999992</v>
      </c>
      <c r="K6" s="285">
        <f t="shared" si="0"/>
        <v>1584.5048890000016</v>
      </c>
      <c r="L6" s="286"/>
      <c r="M6" s="287">
        <f t="shared" ref="M6" si="3">+B6/E6-1</f>
        <v>0.20161271763895239</v>
      </c>
      <c r="N6" s="287">
        <f t="shared" si="1"/>
        <v>3.7874951671450496E-2</v>
      </c>
      <c r="O6" s="287">
        <f t="shared" si="1"/>
        <v>0.19572791271486523</v>
      </c>
    </row>
    <row r="7" spans="1:15">
      <c r="A7" s="193" t="s">
        <v>222</v>
      </c>
      <c r="B7" s="288">
        <v>0</v>
      </c>
      <c r="C7" s="288">
        <v>0</v>
      </c>
      <c r="D7" s="288">
        <v>0</v>
      </c>
      <c r="E7" s="289">
        <v>0</v>
      </c>
      <c r="F7" s="289">
        <v>0</v>
      </c>
      <c r="G7" s="289">
        <v>0</v>
      </c>
      <c r="H7" s="286"/>
      <c r="I7" s="289" t="s">
        <v>229</v>
      </c>
      <c r="J7" s="289" t="s">
        <v>229</v>
      </c>
      <c r="K7" s="289" t="s">
        <v>229</v>
      </c>
      <c r="L7" s="286"/>
      <c r="M7" s="290" t="s">
        <v>229</v>
      </c>
      <c r="N7" s="290" t="s">
        <v>229</v>
      </c>
      <c r="O7" s="290" t="s">
        <v>229</v>
      </c>
    </row>
    <row r="8" spans="1:15">
      <c r="A8" s="193" t="s">
        <v>223</v>
      </c>
      <c r="B8" s="288">
        <v>4261.5573330000007</v>
      </c>
      <c r="C8" s="288">
        <v>0</v>
      </c>
      <c r="D8" s="288">
        <v>4261.5573330000007</v>
      </c>
      <c r="E8" s="289">
        <v>5334.3014599999997</v>
      </c>
      <c r="F8" s="289">
        <v>0</v>
      </c>
      <c r="G8" s="289">
        <v>5334.3014599999997</v>
      </c>
      <c r="H8" s="286"/>
      <c r="I8" s="289">
        <f t="shared" ref="I8:I10" si="4">+B8-E8</f>
        <v>-1072.744126999999</v>
      </c>
      <c r="J8" s="289" t="s">
        <v>229</v>
      </c>
      <c r="K8" s="289">
        <f t="shared" ref="K8:K11" si="5">+D8-G8</f>
        <v>-1072.744126999999</v>
      </c>
      <c r="L8" s="286"/>
      <c r="M8" s="290">
        <f t="shared" ref="M8:M10" si="6">+B8/E8-1</f>
        <v>-0.201103018838384</v>
      </c>
      <c r="N8" s="290" t="s">
        <v>229</v>
      </c>
      <c r="O8" s="290">
        <f t="shared" ref="O8:O11" si="7">+D8/G8-1</f>
        <v>-0.201103018838384</v>
      </c>
    </row>
    <row r="9" spans="1:15">
      <c r="A9" s="193" t="s">
        <v>224</v>
      </c>
      <c r="B9" s="288">
        <v>0</v>
      </c>
      <c r="C9" s="288">
        <v>2746.962184</v>
      </c>
      <c r="D9" s="288">
        <v>2746.962184</v>
      </c>
      <c r="E9" s="289">
        <v>0</v>
      </c>
      <c r="F9" s="289">
        <v>2621.1412970000001</v>
      </c>
      <c r="G9" s="289">
        <v>2621.1412970000001</v>
      </c>
      <c r="H9" s="286"/>
      <c r="I9" s="289" t="s">
        <v>229</v>
      </c>
      <c r="J9" s="289">
        <f t="shared" ref="J9:J11" si="8">+C9-F9</f>
        <v>125.82088699999986</v>
      </c>
      <c r="K9" s="289">
        <f t="shared" si="5"/>
        <v>125.82088699999986</v>
      </c>
      <c r="L9" s="286"/>
      <c r="M9" s="290" t="s">
        <v>229</v>
      </c>
      <c r="N9" s="290">
        <f t="shared" ref="N9:N11" si="9">+C9/F9-1</f>
        <v>4.8002329040409464E-2</v>
      </c>
      <c r="O9" s="290">
        <f t="shared" si="7"/>
        <v>4.8002329040409464E-2</v>
      </c>
    </row>
    <row r="10" spans="1:15">
      <c r="A10" s="193" t="s">
        <v>225</v>
      </c>
      <c r="B10" s="288">
        <v>105.047921</v>
      </c>
      <c r="C10" s="288">
        <v>1566.7109949999999</v>
      </c>
      <c r="D10" s="288">
        <v>1671.758916</v>
      </c>
      <c r="E10" s="289">
        <v>90.754904999999994</v>
      </c>
      <c r="F10" s="289">
        <v>1136.0302280000001</v>
      </c>
      <c r="G10" s="289">
        <v>1226.7851330000001</v>
      </c>
      <c r="H10" s="286"/>
      <c r="I10" s="289">
        <f t="shared" si="4"/>
        <v>14.293016000000009</v>
      </c>
      <c r="J10" s="289">
        <f t="shared" si="8"/>
        <v>430.68076699999983</v>
      </c>
      <c r="K10" s="289">
        <f t="shared" si="5"/>
        <v>444.97378299999991</v>
      </c>
      <c r="L10" s="286"/>
      <c r="M10" s="290">
        <f t="shared" si="6"/>
        <v>0.15749028661315889</v>
      </c>
      <c r="N10" s="290">
        <f t="shared" si="9"/>
        <v>0.37911030568105608</v>
      </c>
      <c r="O10" s="290">
        <f t="shared" si="7"/>
        <v>0.36271533704671977</v>
      </c>
    </row>
    <row r="11" spans="1:15">
      <c r="A11" s="240" t="s">
        <v>226</v>
      </c>
      <c r="B11" s="291">
        <v>0</v>
      </c>
      <c r="C11" s="291">
        <v>223.37462099999999</v>
      </c>
      <c r="D11" s="291">
        <v>223.37462099999999</v>
      </c>
      <c r="E11" s="292">
        <v>0</v>
      </c>
      <c r="F11" s="292">
        <v>272.81741499999998</v>
      </c>
      <c r="G11" s="292">
        <v>272.81741499999998</v>
      </c>
      <c r="H11" s="286"/>
      <c r="I11" s="292" t="s">
        <v>229</v>
      </c>
      <c r="J11" s="292">
        <f t="shared" si="8"/>
        <v>-49.442793999999992</v>
      </c>
      <c r="K11" s="292">
        <f t="shared" si="5"/>
        <v>-49.442793999999992</v>
      </c>
      <c r="L11" s="286"/>
      <c r="M11" s="293" t="s">
        <v>229</v>
      </c>
      <c r="N11" s="293">
        <f t="shared" si="9"/>
        <v>-0.18123034411128036</v>
      </c>
      <c r="O11" s="293">
        <f t="shared" si="7"/>
        <v>-0.18123034411128036</v>
      </c>
    </row>
    <row r="12" spans="1:15" ht="13.5" customHeight="1">
      <c r="A12" s="279" t="s">
        <v>227</v>
      </c>
      <c r="B12" s="280"/>
      <c r="C12" s="280"/>
      <c r="D12" s="280">
        <v>64388.253829972557</v>
      </c>
      <c r="E12" s="281"/>
      <c r="F12" s="281"/>
      <c r="G12" s="281">
        <v>62744.011129999999</v>
      </c>
      <c r="H12" s="281"/>
      <c r="I12" s="281"/>
      <c r="J12" s="281"/>
      <c r="K12" s="281">
        <f t="shared" si="0"/>
        <v>1644.2426999725576</v>
      </c>
      <c r="L12" s="281"/>
      <c r="M12" s="294"/>
      <c r="N12" s="294"/>
      <c r="O12" s="294">
        <f t="shared" si="1"/>
        <v>2.6205571979863285E-2</v>
      </c>
    </row>
    <row r="13" spans="1:15" ht="14.25" customHeight="1">
      <c r="A13" s="122" t="s">
        <v>228</v>
      </c>
      <c r="B13" s="299"/>
      <c r="C13" s="299"/>
      <c r="D13" s="300">
        <v>0.28861793196120783</v>
      </c>
      <c r="E13" s="123"/>
      <c r="F13" s="123"/>
      <c r="G13" s="301">
        <v>0.279715812057934</v>
      </c>
      <c r="H13" s="302"/>
      <c r="I13" s="123"/>
      <c r="J13" s="123"/>
      <c r="K13" s="303">
        <f t="shared" si="0"/>
        <v>8.9021199032738307E-3</v>
      </c>
      <c r="L13" s="302"/>
      <c r="M13" s="304"/>
      <c r="N13" s="304"/>
      <c r="O13" s="303">
        <f t="shared" si="1"/>
        <v>3.1825586969070008E-2</v>
      </c>
    </row>
    <row r="14" spans="1:15" s="125" customFormat="1" ht="11.25" customHeight="1">
      <c r="A14" s="415"/>
      <c r="B14" s="415"/>
      <c r="C14" s="415"/>
      <c r="D14" s="415"/>
      <c r="E14" s="305"/>
      <c r="F14" s="305"/>
      <c r="G14" s="305"/>
      <c r="H14" s="305"/>
      <c r="I14" s="306"/>
      <c r="L14" s="305"/>
    </row>
    <row r="15" spans="1:15" s="125" customFormat="1" ht="11.25" customHeight="1">
      <c r="A15" s="305"/>
      <c r="B15" s="305"/>
      <c r="C15" s="305"/>
      <c r="D15" s="305"/>
      <c r="E15" s="305"/>
      <c r="F15" s="305"/>
      <c r="G15" s="305"/>
      <c r="H15" s="305"/>
      <c r="I15" s="306"/>
      <c r="L15" s="305"/>
    </row>
    <row r="16" spans="1:15" ht="16.5" customHeight="1">
      <c r="A16" s="277"/>
      <c r="B16" s="411" t="str">
        <f>+'Gx Business'!G4</f>
        <v>Q3 2024</v>
      </c>
      <c r="C16" s="412"/>
      <c r="D16" s="412"/>
      <c r="E16" s="413" t="str">
        <f>+'Gx Business'!H4</f>
        <v>Q3 2023</v>
      </c>
      <c r="F16" s="414"/>
      <c r="G16" s="414"/>
      <c r="H16" s="54"/>
      <c r="I16" s="413" t="s">
        <v>91</v>
      </c>
      <c r="J16" s="414"/>
      <c r="K16" s="414"/>
      <c r="L16" s="54"/>
      <c r="M16" s="413" t="s">
        <v>92</v>
      </c>
      <c r="N16" s="414"/>
      <c r="O16" s="414"/>
    </row>
    <row r="17" spans="1:15" ht="23.25" customHeight="1">
      <c r="A17" s="416" t="s">
        <v>237</v>
      </c>
      <c r="B17" s="409" t="s">
        <v>151</v>
      </c>
      <c r="C17" s="409" t="s">
        <v>210</v>
      </c>
      <c r="D17" s="409" t="s">
        <v>213</v>
      </c>
      <c r="E17" s="410" t="s">
        <v>151</v>
      </c>
      <c r="F17" s="410" t="s">
        <v>210</v>
      </c>
      <c r="G17" s="410" t="s">
        <v>213</v>
      </c>
      <c r="H17" s="278"/>
      <c r="I17" s="410" t="s">
        <v>151</v>
      </c>
      <c r="J17" s="410" t="s">
        <v>210</v>
      </c>
      <c r="K17" s="410" t="s">
        <v>213</v>
      </c>
      <c r="L17" s="278"/>
      <c r="M17" s="410" t="s">
        <v>151</v>
      </c>
      <c r="N17" s="410" t="s">
        <v>210</v>
      </c>
      <c r="O17" s="410" t="s">
        <v>213</v>
      </c>
    </row>
    <row r="18" spans="1:15" ht="20.25" customHeight="1">
      <c r="A18" s="419"/>
      <c r="B18" s="420"/>
      <c r="C18" s="420"/>
      <c r="D18" s="420"/>
      <c r="E18" s="418"/>
      <c r="F18" s="418"/>
      <c r="G18" s="418"/>
      <c r="H18" s="278"/>
      <c r="I18" s="418"/>
      <c r="J18" s="418"/>
      <c r="K18" s="418"/>
      <c r="L18" s="278"/>
      <c r="M18" s="418"/>
      <c r="N18" s="418"/>
      <c r="O18" s="418"/>
    </row>
    <row r="19" spans="1:15" ht="16.5" customHeight="1">
      <c r="A19" s="308" t="s">
        <v>141</v>
      </c>
      <c r="B19" s="309">
        <v>4839.5764930000005</v>
      </c>
      <c r="C19" s="309">
        <v>1625.1725639999995</v>
      </c>
      <c r="D19" s="309">
        <v>6464.7490570000027</v>
      </c>
      <c r="E19" s="310">
        <v>5479.0323270000008</v>
      </c>
      <c r="F19" s="310">
        <v>1518.6088670000008</v>
      </c>
      <c r="G19" s="310">
        <v>6997.6411939999998</v>
      </c>
      <c r="H19" s="282"/>
      <c r="I19" s="310">
        <f>+B19-E19</f>
        <v>-639.45583400000032</v>
      </c>
      <c r="J19" s="310">
        <f t="shared" ref="J19:K27" si="10">+C19-F19</f>
        <v>106.56369699999868</v>
      </c>
      <c r="K19" s="310">
        <f t="shared" si="10"/>
        <v>-532.89213699999709</v>
      </c>
      <c r="L19" s="282"/>
      <c r="M19" s="311">
        <f>+B19/E19-1</f>
        <v>-0.11670962970027399</v>
      </c>
      <c r="N19" s="311">
        <f t="shared" ref="N19:O27" si="11">+C19/F19-1</f>
        <v>7.0171918072962747E-2</v>
      </c>
      <c r="O19" s="311">
        <f t="shared" si="11"/>
        <v>-7.6153109630273108E-2</v>
      </c>
    </row>
    <row r="20" spans="1:15">
      <c r="A20" s="191" t="s">
        <v>142</v>
      </c>
      <c r="B20" s="284">
        <v>3708.5546810000014</v>
      </c>
      <c r="C20" s="284">
        <v>138.90833900000001</v>
      </c>
      <c r="D20" s="284">
        <v>3847.463020000002</v>
      </c>
      <c r="E20" s="285">
        <v>4242.2911899999999</v>
      </c>
      <c r="F20" s="285">
        <v>170.24407300000001</v>
      </c>
      <c r="G20" s="285">
        <v>4412.5352629999998</v>
      </c>
      <c r="H20" s="286"/>
      <c r="I20" s="285">
        <f t="shared" ref="I20" si="12">+B20-E20</f>
        <v>-533.73650899999848</v>
      </c>
      <c r="J20" s="285">
        <f t="shared" si="10"/>
        <v>-31.335734000000002</v>
      </c>
      <c r="K20" s="285">
        <f t="shared" si="10"/>
        <v>-565.0722429999978</v>
      </c>
      <c r="L20" s="286"/>
      <c r="M20" s="287">
        <f t="shared" ref="M20" si="13">+B20/E20-1</f>
        <v>-0.12581326577914576</v>
      </c>
      <c r="N20" s="287">
        <f t="shared" si="11"/>
        <v>-0.18406358264231615</v>
      </c>
      <c r="O20" s="287">
        <f t="shared" si="11"/>
        <v>-0.12806067471873661</v>
      </c>
    </row>
    <row r="21" spans="1:15">
      <c r="A21" s="193" t="s">
        <v>222</v>
      </c>
      <c r="B21" s="288">
        <v>0</v>
      </c>
      <c r="C21" s="288">
        <v>0</v>
      </c>
      <c r="D21" s="288">
        <v>0</v>
      </c>
      <c r="E21" s="289">
        <v>0</v>
      </c>
      <c r="F21" s="289">
        <v>0</v>
      </c>
      <c r="G21" s="289">
        <v>0</v>
      </c>
      <c r="H21" s="286"/>
      <c r="I21" s="289">
        <f t="shared" ref="I21:I24" si="14">+B21-E21</f>
        <v>0</v>
      </c>
      <c r="J21" s="289" t="s">
        <v>229</v>
      </c>
      <c r="K21" s="289">
        <f t="shared" ref="K21:K25" si="15">+D21-G21</f>
        <v>0</v>
      </c>
      <c r="L21" s="286"/>
      <c r="M21" s="290" t="e">
        <f t="shared" ref="M21:M24" si="16">+B21/E21-1</f>
        <v>#DIV/0!</v>
      </c>
      <c r="N21" s="290" t="s">
        <v>229</v>
      </c>
      <c r="O21" s="290" t="e">
        <f t="shared" ref="O21:O25" si="17">+D21/G21-1</f>
        <v>#DIV/0!</v>
      </c>
    </row>
    <row r="22" spans="1:15">
      <c r="A22" s="193" t="s">
        <v>223</v>
      </c>
      <c r="B22" s="288">
        <v>1084.4623330000004</v>
      </c>
      <c r="C22" s="288">
        <v>0</v>
      </c>
      <c r="D22" s="288">
        <v>1084.4623330000004</v>
      </c>
      <c r="E22" s="289">
        <v>1196.7962699999998</v>
      </c>
      <c r="F22" s="289">
        <v>0</v>
      </c>
      <c r="G22" s="289">
        <v>1196.7962699999998</v>
      </c>
      <c r="H22" s="286"/>
      <c r="I22" s="289">
        <f t="shared" si="14"/>
        <v>-112.33393699999942</v>
      </c>
      <c r="J22" s="289" t="s">
        <v>229</v>
      </c>
      <c r="K22" s="289">
        <f t="shared" si="15"/>
        <v>-112.33393699999942</v>
      </c>
      <c r="L22" s="286"/>
      <c r="M22" s="290">
        <f t="shared" si="16"/>
        <v>-9.386220513538146E-2</v>
      </c>
      <c r="N22" s="290" t="s">
        <v>229</v>
      </c>
      <c r="O22" s="290">
        <f t="shared" si="17"/>
        <v>-9.386220513538146E-2</v>
      </c>
    </row>
    <row r="23" spans="1:15">
      <c r="A23" s="193" t="s">
        <v>224</v>
      </c>
      <c r="B23" s="288">
        <v>0</v>
      </c>
      <c r="C23" s="288">
        <v>850.46357899999998</v>
      </c>
      <c r="D23" s="288">
        <v>850.46357899999998</v>
      </c>
      <c r="E23" s="289">
        <v>0</v>
      </c>
      <c r="F23" s="289">
        <v>914.14745200000016</v>
      </c>
      <c r="G23" s="289">
        <v>914.14745200000016</v>
      </c>
      <c r="H23" s="286"/>
      <c r="I23" s="289" t="s">
        <v>229</v>
      </c>
      <c r="J23" s="289">
        <f t="shared" ref="J23:J25" si="18">+C23-F23</f>
        <v>-63.683873000000176</v>
      </c>
      <c r="K23" s="289">
        <f t="shared" si="15"/>
        <v>-63.683873000000176</v>
      </c>
      <c r="L23" s="286"/>
      <c r="M23" s="290" t="s">
        <v>229</v>
      </c>
      <c r="N23" s="290">
        <f t="shared" ref="N23:N25" si="19">+C23/F23-1</f>
        <v>-6.9664771105220069E-2</v>
      </c>
      <c r="O23" s="290">
        <f t="shared" si="17"/>
        <v>-6.9664771105220069E-2</v>
      </c>
    </row>
    <row r="24" spans="1:15">
      <c r="A24" s="193" t="s">
        <v>225</v>
      </c>
      <c r="B24" s="288">
        <v>46.559479000000003</v>
      </c>
      <c r="C24" s="288">
        <v>579.97507199999995</v>
      </c>
      <c r="D24" s="288">
        <v>626.53455099999996</v>
      </c>
      <c r="E24" s="289">
        <v>39.944866999999995</v>
      </c>
      <c r="F24" s="289">
        <v>337.80125900000007</v>
      </c>
      <c r="G24" s="289">
        <v>377.74612600000006</v>
      </c>
      <c r="H24" s="286"/>
      <c r="I24" s="289">
        <f t="shared" si="14"/>
        <v>6.6146120000000082</v>
      </c>
      <c r="J24" s="289">
        <f t="shared" si="18"/>
        <v>242.17381299999988</v>
      </c>
      <c r="K24" s="289">
        <f t="shared" si="15"/>
        <v>248.7884249999999</v>
      </c>
      <c r="L24" s="286"/>
      <c r="M24" s="290">
        <f t="shared" si="16"/>
        <v>0.16559354171838914</v>
      </c>
      <c r="N24" s="290">
        <f t="shared" si="19"/>
        <v>0.71691210896286162</v>
      </c>
      <c r="O24" s="290">
        <f t="shared" si="17"/>
        <v>0.65861277687861675</v>
      </c>
    </row>
    <row r="25" spans="1:15">
      <c r="A25" s="312" t="s">
        <v>226</v>
      </c>
      <c r="B25" s="313">
        <v>0</v>
      </c>
      <c r="C25" s="313">
        <v>55.825573999999989</v>
      </c>
      <c r="D25" s="313">
        <v>55.825573999999989</v>
      </c>
      <c r="E25" s="314">
        <v>0</v>
      </c>
      <c r="F25" s="314">
        <v>96.416082999999986</v>
      </c>
      <c r="G25" s="314">
        <v>96.416082999999986</v>
      </c>
      <c r="H25" s="315"/>
      <c r="I25" s="314" t="s">
        <v>229</v>
      </c>
      <c r="J25" s="314">
        <f t="shared" si="18"/>
        <v>-40.590508999999997</v>
      </c>
      <c r="K25" s="314">
        <f t="shared" si="15"/>
        <v>-40.590508999999997</v>
      </c>
      <c r="L25" s="315"/>
      <c r="M25" s="316" t="s">
        <v>229</v>
      </c>
      <c r="N25" s="316">
        <f t="shared" si="19"/>
        <v>-0.42099313451677978</v>
      </c>
      <c r="O25" s="316">
        <f t="shared" si="17"/>
        <v>-0.42099313451677978</v>
      </c>
    </row>
    <row r="26" spans="1:15" ht="13.5" customHeight="1">
      <c r="A26" s="308" t="s">
        <v>227</v>
      </c>
      <c r="B26" s="309"/>
      <c r="C26" s="309"/>
      <c r="D26" s="309">
        <v>21197.816829972558</v>
      </c>
      <c r="E26" s="310"/>
      <c r="F26" s="310"/>
      <c r="G26" s="310">
        <v>21142.674999999996</v>
      </c>
      <c r="H26" s="282"/>
      <c r="I26" s="310"/>
      <c r="J26" s="310"/>
      <c r="K26" s="310">
        <f t="shared" si="10"/>
        <v>55.141829972562846</v>
      </c>
      <c r="L26" s="282"/>
      <c r="M26" s="317"/>
      <c r="N26" s="317"/>
      <c r="O26" s="317">
        <f t="shared" si="11"/>
        <v>2.6080819940033084E-3</v>
      </c>
    </row>
    <row r="27" spans="1:15" ht="15" customHeight="1">
      <c r="A27" s="318" t="s">
        <v>228</v>
      </c>
      <c r="B27" s="319"/>
      <c r="C27" s="319"/>
      <c r="D27" s="320">
        <v>0.30497239922647112</v>
      </c>
      <c r="E27" s="321"/>
      <c r="F27" s="321"/>
      <c r="G27" s="322">
        <v>0.33097236721465012</v>
      </c>
      <c r="H27" s="302"/>
      <c r="I27" s="321"/>
      <c r="J27" s="321"/>
      <c r="K27" s="323">
        <f t="shared" si="10"/>
        <v>-2.5999967988178996E-2</v>
      </c>
      <c r="L27" s="302"/>
      <c r="M27" s="324"/>
      <c r="N27" s="324"/>
      <c r="O27" s="323">
        <f t="shared" si="11"/>
        <v>-7.8556310325800904E-2</v>
      </c>
    </row>
  </sheetData>
  <mergeCells count="35">
    <mergeCell ref="M2:O2"/>
    <mergeCell ref="A3:A4"/>
    <mergeCell ref="B3:B4"/>
    <mergeCell ref="C3:C4"/>
    <mergeCell ref="D3:D4"/>
    <mergeCell ref="E3:E4"/>
    <mergeCell ref="N3:N4"/>
    <mergeCell ref="O3:O4"/>
    <mergeCell ref="A17:A18"/>
    <mergeCell ref="B17:B18"/>
    <mergeCell ref="B2:D2"/>
    <mergeCell ref="E2:G2"/>
    <mergeCell ref="I2:K2"/>
    <mergeCell ref="A14:D14"/>
    <mergeCell ref="B16:D16"/>
    <mergeCell ref="E16:G16"/>
    <mergeCell ref="I16:K16"/>
    <mergeCell ref="C17:C18"/>
    <mergeCell ref="D17:D18"/>
    <mergeCell ref="E17:E18"/>
    <mergeCell ref="F17:F18"/>
    <mergeCell ref="M16:O16"/>
    <mergeCell ref="F3:F4"/>
    <mergeCell ref="G3:G4"/>
    <mergeCell ref="I3:I4"/>
    <mergeCell ref="J3:J4"/>
    <mergeCell ref="K3:K4"/>
    <mergeCell ref="M3:M4"/>
    <mergeCell ref="O17:O18"/>
    <mergeCell ref="G17:G18"/>
    <mergeCell ref="I17:I18"/>
    <mergeCell ref="J17:J18"/>
    <mergeCell ref="K17:K18"/>
    <mergeCell ref="M17:M18"/>
    <mergeCell ref="N17:N18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rgb="FFFFF5EF"/>
  </sheetPr>
  <dimension ref="A2:M37"/>
  <sheetViews>
    <sheetView showGridLines="0" zoomScaleNormal="100" workbookViewId="0">
      <selection activeCell="B2" sqref="B2"/>
    </sheetView>
  </sheetViews>
  <sheetFormatPr baseColWidth="10" defaultColWidth="11.44140625" defaultRowHeight="10.199999999999999"/>
  <cols>
    <col min="1" max="1" width="3.44140625" style="111" customWidth="1"/>
    <col min="2" max="2" width="36.109375" style="111" customWidth="1"/>
    <col min="3" max="3" width="9.33203125" style="111" customWidth="1"/>
    <col min="4" max="7" width="13.44140625" style="111" customWidth="1"/>
    <col min="8" max="16384" width="11.44140625" style="111"/>
  </cols>
  <sheetData>
    <row r="2" spans="1:13" s="229" customFormat="1" ht="37.5" customHeight="1">
      <c r="B2" s="325" t="s">
        <v>255</v>
      </c>
      <c r="C2" s="326"/>
      <c r="D2" s="327" t="str">
        <f>+'Gx Business'!C4</f>
        <v>Sep-24</v>
      </c>
      <c r="E2" s="328" t="str">
        <f>+'Gx Business'!D4</f>
        <v>Sep-23</v>
      </c>
      <c r="F2" s="329" t="s">
        <v>230</v>
      </c>
      <c r="G2" s="330" t="s">
        <v>92</v>
      </c>
      <c r="M2" s="331"/>
    </row>
    <row r="3" spans="1:13" s="332" customFormat="1" ht="18" customHeight="1">
      <c r="B3" s="279" t="s">
        <v>231</v>
      </c>
      <c r="C3" s="333">
        <v>1</v>
      </c>
      <c r="D3" s="334">
        <v>11253.819227776541</v>
      </c>
      <c r="E3" s="335">
        <v>10911.64966886348</v>
      </c>
      <c r="F3" s="335">
        <f>+D3-E3</f>
        <v>342.16955891306134</v>
      </c>
      <c r="G3" s="333">
        <f>+D3/E3-1</f>
        <v>3.1358187744007671E-2</v>
      </c>
      <c r="L3" s="336"/>
    </row>
    <row r="4" spans="1:13">
      <c r="A4" s="337"/>
      <c r="B4" s="191" t="s">
        <v>86</v>
      </c>
      <c r="C4" s="136">
        <v>0.39338051233211757</v>
      </c>
      <c r="D4" s="338">
        <v>4427.0331735157715</v>
      </c>
      <c r="E4" s="135">
        <v>4446.5842026178279</v>
      </c>
      <c r="F4" s="135">
        <f t="shared" ref="F4:F8" si="0">+D4-E4</f>
        <v>-19.551029102056418</v>
      </c>
      <c r="G4" s="136">
        <f t="shared" ref="G4:G8" si="1">+D4/E4-1</f>
        <v>-4.3968646968489677E-3</v>
      </c>
    </row>
    <row r="5" spans="1:13">
      <c r="A5" s="337"/>
      <c r="B5" s="193" t="s">
        <v>87</v>
      </c>
      <c r="C5" s="128">
        <v>0.15576333304372603</v>
      </c>
      <c r="D5" s="339">
        <v>1752.9323923900449</v>
      </c>
      <c r="E5" s="127">
        <v>1678.8395540277322</v>
      </c>
      <c r="F5" s="127">
        <f t="shared" si="0"/>
        <v>74.092838362312705</v>
      </c>
      <c r="G5" s="128">
        <f t="shared" si="1"/>
        <v>4.4133364730748248E-2</v>
      </c>
      <c r="H5" s="340"/>
    </row>
    <row r="6" spans="1:13">
      <c r="A6" s="337"/>
      <c r="B6" s="193" t="s">
        <v>31</v>
      </c>
      <c r="C6" s="128">
        <v>4.6747242904545974E-2</v>
      </c>
      <c r="D6" s="339">
        <v>526.08502104471995</v>
      </c>
      <c r="E6" s="127">
        <v>249.84939078206708</v>
      </c>
      <c r="F6" s="127">
        <f t="shared" si="0"/>
        <v>276.23563026265288</v>
      </c>
      <c r="G6" s="128">
        <f t="shared" si="1"/>
        <v>1.1056085804251627</v>
      </c>
    </row>
    <row r="7" spans="1:13">
      <c r="A7" s="337"/>
      <c r="B7" s="193" t="s">
        <v>159</v>
      </c>
      <c r="C7" s="128">
        <v>4.1206180154759874E-2</v>
      </c>
      <c r="D7" s="339">
        <v>463.72690252886082</v>
      </c>
      <c r="E7" s="127">
        <v>542.81446004169584</v>
      </c>
      <c r="F7" s="127">
        <f t="shared" si="0"/>
        <v>-79.087557512835019</v>
      </c>
      <c r="G7" s="128">
        <f t="shared" si="1"/>
        <v>-0.14569906171394176</v>
      </c>
      <c r="L7" s="341"/>
      <c r="M7" s="337"/>
    </row>
    <row r="8" spans="1:13">
      <c r="A8" s="337"/>
      <c r="B8" s="193" t="s">
        <v>158</v>
      </c>
      <c r="C8" s="128">
        <v>0.36290273156485059</v>
      </c>
      <c r="D8" s="339">
        <v>4084.0417382971445</v>
      </c>
      <c r="E8" s="127">
        <v>3993.5620613941555</v>
      </c>
      <c r="F8" s="127">
        <f t="shared" si="0"/>
        <v>90.479676902989013</v>
      </c>
      <c r="G8" s="128">
        <f t="shared" si="1"/>
        <v>2.2656384328581636E-2</v>
      </c>
      <c r="L8" s="341"/>
      <c r="M8" s="337"/>
    </row>
    <row r="9" spans="1:13" ht="8.25" customHeight="1"/>
    <row r="10" spans="1:13" ht="8.25" customHeight="1">
      <c r="A10" s="337"/>
      <c r="B10" s="337"/>
      <c r="C10" s="337"/>
      <c r="D10" s="337"/>
      <c r="E10" s="342"/>
      <c r="G10" s="342"/>
      <c r="L10" s="341"/>
    </row>
    <row r="11" spans="1:13" s="332" customFormat="1" ht="18" customHeight="1">
      <c r="B11" s="279" t="s">
        <v>160</v>
      </c>
      <c r="C11" s="333">
        <v>0.99999999999999989</v>
      </c>
      <c r="D11" s="334">
        <v>2153129</v>
      </c>
      <c r="E11" s="335">
        <v>2120136</v>
      </c>
      <c r="F11" s="335">
        <f>+D11-E11</f>
        <v>32993</v>
      </c>
      <c r="G11" s="333">
        <f>+D11/E11-1</f>
        <v>1.556173754891188E-2</v>
      </c>
      <c r="H11" s="343"/>
      <c r="L11" s="336"/>
    </row>
    <row r="12" spans="1:13">
      <c r="A12" s="337"/>
      <c r="B12" s="191" t="s">
        <v>86</v>
      </c>
      <c r="C12" s="136">
        <v>0.89866654529292023</v>
      </c>
      <c r="D12" s="338">
        <v>1934945</v>
      </c>
      <c r="E12" s="135">
        <v>1903749</v>
      </c>
      <c r="F12" s="135">
        <f t="shared" ref="F12:F16" si="2">+D12-E12</f>
        <v>31196</v>
      </c>
      <c r="G12" s="136">
        <f t="shared" ref="G12:G16" si="3">+D12/E12-1</f>
        <v>1.6386613991655308E-2</v>
      </c>
    </row>
    <row r="13" spans="1:13">
      <c r="A13" s="337"/>
      <c r="B13" s="193" t="s">
        <v>87</v>
      </c>
      <c r="C13" s="128">
        <v>7.3319805733887758E-2</v>
      </c>
      <c r="D13" s="339">
        <v>157867</v>
      </c>
      <c r="E13" s="127">
        <v>157627</v>
      </c>
      <c r="F13" s="127">
        <f t="shared" si="2"/>
        <v>240</v>
      </c>
      <c r="G13" s="128">
        <f t="shared" si="3"/>
        <v>1.5225817911905803E-3</v>
      </c>
      <c r="H13" s="340"/>
    </row>
    <row r="14" spans="1:13">
      <c r="A14" s="337"/>
      <c r="B14" s="193" t="s">
        <v>31</v>
      </c>
      <c r="C14" s="128">
        <v>5.3577839507061584E-3</v>
      </c>
      <c r="D14" s="339">
        <v>11536</v>
      </c>
      <c r="E14" s="127">
        <v>11668</v>
      </c>
      <c r="F14" s="127">
        <f t="shared" si="2"/>
        <v>-132</v>
      </c>
      <c r="G14" s="128">
        <f t="shared" si="3"/>
        <v>-1.1312992800822763E-2</v>
      </c>
    </row>
    <row r="15" spans="1:13">
      <c r="A15" s="337"/>
      <c r="B15" s="193" t="s">
        <v>159</v>
      </c>
      <c r="C15" s="128">
        <v>2.1814763537159176E-2</v>
      </c>
      <c r="D15" s="339">
        <v>46970</v>
      </c>
      <c r="E15" s="127">
        <v>45326</v>
      </c>
      <c r="F15" s="127">
        <f t="shared" si="2"/>
        <v>1644</v>
      </c>
      <c r="G15" s="128">
        <f t="shared" si="3"/>
        <v>3.6270573180955834E-2</v>
      </c>
      <c r="L15" s="341"/>
      <c r="M15" s="337"/>
    </row>
    <row r="16" spans="1:13">
      <c r="A16" s="337"/>
      <c r="B16" s="193" t="s">
        <v>158</v>
      </c>
      <c r="C16" s="128">
        <v>8.4110148532670365E-4</v>
      </c>
      <c r="D16" s="339">
        <v>1811</v>
      </c>
      <c r="E16" s="127">
        <v>1766</v>
      </c>
      <c r="F16" s="127">
        <f t="shared" si="2"/>
        <v>45</v>
      </c>
      <c r="G16" s="128">
        <f t="shared" si="3"/>
        <v>2.5481313703284325E-2</v>
      </c>
      <c r="L16" s="341"/>
      <c r="M16" s="337"/>
    </row>
    <row r="17" spans="1:13" ht="4.5" customHeight="1">
      <c r="A17" s="337"/>
      <c r="B17" s="337"/>
      <c r="C17" s="342"/>
      <c r="D17" s="337"/>
      <c r="E17" s="337"/>
      <c r="F17" s="344"/>
      <c r="G17" s="342"/>
      <c r="L17" s="341"/>
    </row>
    <row r="18" spans="1:13">
      <c r="B18" s="421"/>
      <c r="C18" s="421"/>
      <c r="D18" s="421"/>
      <c r="E18" s="421"/>
      <c r="F18" s="422"/>
      <c r="G18" s="422"/>
    </row>
    <row r="21" spans="1:13" s="229" customFormat="1" ht="37.5" customHeight="1">
      <c r="B21" s="325" t="s">
        <v>256</v>
      </c>
      <c r="C21" s="326"/>
      <c r="D21" s="327" t="str">
        <f>+'Gx Business'!G4</f>
        <v>Q3 2024</v>
      </c>
      <c r="E21" s="328" t="str">
        <f>+'Gx Business'!H4</f>
        <v>Q3 2023</v>
      </c>
      <c r="F21" s="329" t="s">
        <v>161</v>
      </c>
      <c r="G21" s="330" t="s">
        <v>92</v>
      </c>
      <c r="M21" s="331"/>
    </row>
    <row r="22" spans="1:13" s="332" customFormat="1" ht="18" customHeight="1">
      <c r="B22" s="279" t="s">
        <v>231</v>
      </c>
      <c r="C22" s="333">
        <v>1</v>
      </c>
      <c r="D22" s="334">
        <v>3847.2617855253075</v>
      </c>
      <c r="E22" s="335">
        <v>3731.8653037317781</v>
      </c>
      <c r="F22" s="335">
        <f>+D22-E22</f>
        <v>115.39648179352935</v>
      </c>
      <c r="G22" s="333">
        <f>+D22/E22-1</f>
        <v>3.092193109921082E-2</v>
      </c>
      <c r="H22" s="345"/>
      <c r="L22" s="336"/>
    </row>
    <row r="23" spans="1:13">
      <c r="A23" s="337"/>
      <c r="B23" s="191" t="s">
        <v>86</v>
      </c>
      <c r="C23" s="136">
        <v>0.43947113000438626</v>
      </c>
      <c r="D23" s="338">
        <v>1690.7604843074996</v>
      </c>
      <c r="E23" s="135">
        <v>1610.0577284602732</v>
      </c>
      <c r="F23" s="135">
        <f t="shared" ref="F23:F27" si="4">+D23-E23</f>
        <v>80.702755847226399</v>
      </c>
      <c r="G23" s="136">
        <f t="shared" ref="G23:G27" si="5">+D23/E23-1</f>
        <v>5.0124138048394107E-2</v>
      </c>
    </row>
    <row r="24" spans="1:13">
      <c r="A24" s="337"/>
      <c r="B24" s="193" t="s">
        <v>87</v>
      </c>
      <c r="C24" s="128">
        <v>0.12626844589493549</v>
      </c>
      <c r="D24" s="339">
        <v>485.78776660925519</v>
      </c>
      <c r="E24" s="127">
        <v>548.63096402748647</v>
      </c>
      <c r="F24" s="127">
        <f t="shared" si="4"/>
        <v>-62.843197418231284</v>
      </c>
      <c r="G24" s="128">
        <f t="shared" si="5"/>
        <v>-0.1145454805483469</v>
      </c>
      <c r="H24" s="340"/>
    </row>
    <row r="25" spans="1:13">
      <c r="A25" s="337"/>
      <c r="B25" s="193" t="s">
        <v>31</v>
      </c>
      <c r="C25" s="128">
        <v>4.1792002340801354E-2</v>
      </c>
      <c r="D25" s="339">
        <v>160.78477354634924</v>
      </c>
      <c r="E25" s="127">
        <v>170.0746961352587</v>
      </c>
      <c r="F25" s="127">
        <f t="shared" si="4"/>
        <v>-9.2899225889094623</v>
      </c>
      <c r="G25" s="128">
        <f t="shared" si="5"/>
        <v>-5.4622602891621685E-2</v>
      </c>
    </row>
    <row r="26" spans="1:13">
      <c r="A26" s="337"/>
      <c r="B26" s="193" t="s">
        <v>159</v>
      </c>
      <c r="C26" s="128">
        <v>2.8461566919910846E-2</v>
      </c>
      <c r="D26" s="339">
        <v>109.49909876714423</v>
      </c>
      <c r="E26" s="127">
        <v>110.84361792207608</v>
      </c>
      <c r="F26" s="127">
        <f t="shared" si="4"/>
        <v>-1.3445191549318452</v>
      </c>
      <c r="G26" s="128">
        <f t="shared" si="5"/>
        <v>-1.2129874323274503E-2</v>
      </c>
      <c r="L26" s="341"/>
      <c r="M26" s="337"/>
    </row>
    <row r="27" spans="1:13">
      <c r="A27" s="337"/>
      <c r="B27" s="193" t="s">
        <v>158</v>
      </c>
      <c r="C27" s="128">
        <v>0.36400685483996614</v>
      </c>
      <c r="D27" s="339">
        <v>1400.4296622950596</v>
      </c>
      <c r="E27" s="127">
        <v>1292.2582971866823</v>
      </c>
      <c r="F27" s="127">
        <f t="shared" si="4"/>
        <v>108.17136510837736</v>
      </c>
      <c r="G27" s="128">
        <f t="shared" si="5"/>
        <v>8.3707232016905886E-2</v>
      </c>
      <c r="L27" s="341"/>
      <c r="M27" s="337"/>
    </row>
    <row r="28" spans="1:13" ht="8.25" customHeight="1"/>
    <row r="29" spans="1:13" ht="8.25" customHeight="1">
      <c r="A29" s="337"/>
      <c r="B29" s="337"/>
      <c r="C29" s="337"/>
      <c r="D29" s="337"/>
      <c r="E29" s="342"/>
      <c r="G29" s="342"/>
      <c r="L29" s="341"/>
    </row>
    <row r="30" spans="1:13" s="332" customFormat="1" ht="18" customHeight="1">
      <c r="B30" s="279" t="s">
        <v>160</v>
      </c>
      <c r="C30" s="333">
        <v>0.99999999999999989</v>
      </c>
      <c r="D30" s="334">
        <v>2153129</v>
      </c>
      <c r="E30" s="335">
        <v>2120136</v>
      </c>
      <c r="F30" s="335">
        <f>+D30-E30</f>
        <v>32993</v>
      </c>
      <c r="G30" s="333">
        <f>+D30/E30-1</f>
        <v>1.556173754891188E-2</v>
      </c>
      <c r="L30" s="336"/>
    </row>
    <row r="31" spans="1:13">
      <c r="A31" s="337"/>
      <c r="B31" s="191" t="s">
        <v>86</v>
      </c>
      <c r="C31" s="136">
        <v>0.89866654529292023</v>
      </c>
      <c r="D31" s="338">
        <v>1934945</v>
      </c>
      <c r="E31" s="135">
        <v>1903749</v>
      </c>
      <c r="F31" s="135">
        <f t="shared" ref="F31:F35" si="6">+D31-E31</f>
        <v>31196</v>
      </c>
      <c r="G31" s="136">
        <f t="shared" ref="G31:G35" si="7">+D31/E31-1</f>
        <v>1.6386613991655308E-2</v>
      </c>
    </row>
    <row r="32" spans="1:13">
      <c r="A32" s="337"/>
      <c r="B32" s="193" t="s">
        <v>87</v>
      </c>
      <c r="C32" s="128">
        <v>7.3319805733887758E-2</v>
      </c>
      <c r="D32" s="339">
        <v>157867</v>
      </c>
      <c r="E32" s="127">
        <v>157627</v>
      </c>
      <c r="F32" s="127">
        <f t="shared" si="6"/>
        <v>240</v>
      </c>
      <c r="G32" s="128">
        <f t="shared" si="7"/>
        <v>1.5225817911905803E-3</v>
      </c>
      <c r="H32" s="340"/>
    </row>
    <row r="33" spans="1:13">
      <c r="A33" s="337"/>
      <c r="B33" s="193" t="s">
        <v>31</v>
      </c>
      <c r="C33" s="128">
        <v>5.3577839507061584E-3</v>
      </c>
      <c r="D33" s="339">
        <v>11536</v>
      </c>
      <c r="E33" s="127">
        <v>11668</v>
      </c>
      <c r="F33" s="127">
        <f t="shared" si="6"/>
        <v>-132</v>
      </c>
      <c r="G33" s="128">
        <f t="shared" si="7"/>
        <v>-1.1312992800822763E-2</v>
      </c>
    </row>
    <row r="34" spans="1:13">
      <c r="A34" s="337"/>
      <c r="B34" s="193" t="s">
        <v>159</v>
      </c>
      <c r="C34" s="128">
        <v>2.1814763537159176E-2</v>
      </c>
      <c r="D34" s="339">
        <v>46970</v>
      </c>
      <c r="E34" s="127">
        <v>45326</v>
      </c>
      <c r="F34" s="127">
        <f t="shared" si="6"/>
        <v>1644</v>
      </c>
      <c r="G34" s="128">
        <f t="shared" si="7"/>
        <v>3.6270573180955834E-2</v>
      </c>
      <c r="L34" s="341"/>
      <c r="M34" s="337"/>
    </row>
    <row r="35" spans="1:13">
      <c r="A35" s="337"/>
      <c r="B35" s="193" t="s">
        <v>158</v>
      </c>
      <c r="C35" s="128">
        <v>8.4110148532670365E-4</v>
      </c>
      <c r="D35" s="339">
        <v>1811</v>
      </c>
      <c r="E35" s="127">
        <v>1766</v>
      </c>
      <c r="F35" s="127">
        <f t="shared" si="6"/>
        <v>45</v>
      </c>
      <c r="G35" s="128">
        <f t="shared" si="7"/>
        <v>2.5481313703284325E-2</v>
      </c>
      <c r="L35" s="341"/>
      <c r="M35" s="337"/>
    </row>
    <row r="36" spans="1:13" ht="4.5" customHeight="1">
      <c r="A36" s="337"/>
      <c r="B36" s="337"/>
      <c r="C36" s="342"/>
      <c r="D36" s="337"/>
      <c r="E36" s="337"/>
      <c r="F36" s="344"/>
      <c r="G36" s="342"/>
      <c r="L36" s="341"/>
    </row>
    <row r="37" spans="1:13" ht="11.25" customHeight="1">
      <c r="B37" s="421"/>
      <c r="C37" s="421"/>
      <c r="D37" s="421"/>
      <c r="E37" s="421"/>
      <c r="F37" s="422"/>
      <c r="G37" s="422"/>
    </row>
  </sheetData>
  <mergeCells count="4">
    <mergeCell ref="B18:E18"/>
    <mergeCell ref="F18:G18"/>
    <mergeCell ref="B37:E37"/>
    <mergeCell ref="F37:G37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5EF"/>
    <pageSetUpPr fitToPage="1"/>
  </sheetPr>
  <dimension ref="A1:Q13"/>
  <sheetViews>
    <sheetView showGridLines="0" zoomScaleNormal="100" workbookViewId="0">
      <selection activeCell="E6" sqref="E6"/>
    </sheetView>
  </sheetViews>
  <sheetFormatPr baseColWidth="10" defaultColWidth="4" defaultRowHeight="10.199999999999999"/>
  <cols>
    <col min="1" max="1" width="4.109375" style="48" customWidth="1"/>
    <col min="2" max="2" width="27.6640625" style="48" customWidth="1"/>
    <col min="3" max="5" width="9.88671875" style="48" customWidth="1"/>
    <col min="6" max="6" width="0.6640625" style="48" customWidth="1"/>
    <col min="7" max="9" width="9.6640625" style="48" customWidth="1"/>
    <col min="10" max="10" width="1.44140625" style="48" customWidth="1"/>
    <col min="11" max="12" width="10.6640625" style="48" customWidth="1"/>
    <col min="13" max="13" width="11.88671875" style="48" customWidth="1"/>
    <col min="14" max="14" width="8.6640625" style="48" customWidth="1"/>
    <col min="15" max="15" width="11.88671875" style="48" bestFit="1" customWidth="1"/>
    <col min="16" max="16" width="4" style="48"/>
    <col min="17" max="17" width="8" style="48" customWidth="1"/>
    <col min="18" max="18" width="4" style="48"/>
    <col min="19" max="19" width="11.5546875" style="48" customWidth="1"/>
    <col min="20" max="256" width="4" style="48"/>
    <col min="257" max="257" width="3.44140625" style="48" customWidth="1"/>
    <col min="258" max="258" width="29.44140625" style="48" customWidth="1"/>
    <col min="259" max="259" width="16.88671875" style="48" customWidth="1"/>
    <col min="260" max="263" width="12" style="48" customWidth="1"/>
    <col min="264" max="264" width="1.33203125" style="48" customWidth="1"/>
    <col min="265" max="265" width="1.109375" style="48" customWidth="1"/>
    <col min="266" max="266" width="10.44140625" style="48" customWidth="1"/>
    <col min="267" max="267" width="11.44140625" style="48" bestFit="1" customWidth="1"/>
    <col min="268" max="268" width="11.88671875" style="48" customWidth="1"/>
    <col min="269" max="269" width="8.6640625" style="48" customWidth="1"/>
    <col min="270" max="270" width="11.88671875" style="48" bestFit="1" customWidth="1"/>
    <col min="271" max="271" width="11.109375" style="48" customWidth="1"/>
    <col min="272" max="272" width="4" style="48"/>
    <col min="273" max="273" width="8" style="48" customWidth="1"/>
    <col min="274" max="274" width="4" style="48"/>
    <col min="275" max="275" width="11.5546875" style="48" customWidth="1"/>
    <col min="276" max="512" width="4" style="48"/>
    <col min="513" max="513" width="3.44140625" style="48" customWidth="1"/>
    <col min="514" max="514" width="29.44140625" style="48" customWidth="1"/>
    <col min="515" max="515" width="16.88671875" style="48" customWidth="1"/>
    <col min="516" max="519" width="12" style="48" customWidth="1"/>
    <col min="520" max="520" width="1.33203125" style="48" customWidth="1"/>
    <col min="521" max="521" width="1.109375" style="48" customWidth="1"/>
    <col min="522" max="522" width="10.44140625" style="48" customWidth="1"/>
    <col min="523" max="523" width="11.44140625" style="48" bestFit="1" customWidth="1"/>
    <col min="524" max="524" width="11.88671875" style="48" customWidth="1"/>
    <col min="525" max="525" width="8.6640625" style="48" customWidth="1"/>
    <col min="526" max="526" width="11.88671875" style="48" bestFit="1" customWidth="1"/>
    <col min="527" max="527" width="11.109375" style="48" customWidth="1"/>
    <col min="528" max="528" width="4" style="48"/>
    <col min="529" max="529" width="8" style="48" customWidth="1"/>
    <col min="530" max="530" width="4" style="48"/>
    <col min="531" max="531" width="11.5546875" style="48" customWidth="1"/>
    <col min="532" max="768" width="4" style="48"/>
    <col min="769" max="769" width="3.44140625" style="48" customWidth="1"/>
    <col min="770" max="770" width="29.44140625" style="48" customWidth="1"/>
    <col min="771" max="771" width="16.88671875" style="48" customWidth="1"/>
    <col min="772" max="775" width="12" style="48" customWidth="1"/>
    <col min="776" max="776" width="1.33203125" style="48" customWidth="1"/>
    <col min="777" max="777" width="1.109375" style="48" customWidth="1"/>
    <col min="778" max="778" width="10.44140625" style="48" customWidth="1"/>
    <col min="779" max="779" width="11.44140625" style="48" bestFit="1" customWidth="1"/>
    <col min="780" max="780" width="11.88671875" style="48" customWidth="1"/>
    <col min="781" max="781" width="8.6640625" style="48" customWidth="1"/>
    <col min="782" max="782" width="11.88671875" style="48" bestFit="1" customWidth="1"/>
    <col min="783" max="783" width="11.109375" style="48" customWidth="1"/>
    <col min="784" max="784" width="4" style="48"/>
    <col min="785" max="785" width="8" style="48" customWidth="1"/>
    <col min="786" max="786" width="4" style="48"/>
    <col min="787" max="787" width="11.5546875" style="48" customWidth="1"/>
    <col min="788" max="1024" width="4" style="48"/>
    <col min="1025" max="1025" width="3.44140625" style="48" customWidth="1"/>
    <col min="1026" max="1026" width="29.44140625" style="48" customWidth="1"/>
    <col min="1027" max="1027" width="16.88671875" style="48" customWidth="1"/>
    <col min="1028" max="1031" width="12" style="48" customWidth="1"/>
    <col min="1032" max="1032" width="1.33203125" style="48" customWidth="1"/>
    <col min="1033" max="1033" width="1.109375" style="48" customWidth="1"/>
    <col min="1034" max="1034" width="10.44140625" style="48" customWidth="1"/>
    <col min="1035" max="1035" width="11.44140625" style="48" bestFit="1" customWidth="1"/>
    <col min="1036" max="1036" width="11.88671875" style="48" customWidth="1"/>
    <col min="1037" max="1037" width="8.6640625" style="48" customWidth="1"/>
    <col min="1038" max="1038" width="11.88671875" style="48" bestFit="1" customWidth="1"/>
    <col min="1039" max="1039" width="11.109375" style="48" customWidth="1"/>
    <col min="1040" max="1040" width="4" style="48"/>
    <col min="1041" max="1041" width="8" style="48" customWidth="1"/>
    <col min="1042" max="1042" width="4" style="48"/>
    <col min="1043" max="1043" width="11.5546875" style="48" customWidth="1"/>
    <col min="1044" max="1280" width="4" style="48"/>
    <col min="1281" max="1281" width="3.44140625" style="48" customWidth="1"/>
    <col min="1282" max="1282" width="29.44140625" style="48" customWidth="1"/>
    <col min="1283" max="1283" width="16.88671875" style="48" customWidth="1"/>
    <col min="1284" max="1287" width="12" style="48" customWidth="1"/>
    <col min="1288" max="1288" width="1.33203125" style="48" customWidth="1"/>
    <col min="1289" max="1289" width="1.109375" style="48" customWidth="1"/>
    <col min="1290" max="1290" width="10.44140625" style="48" customWidth="1"/>
    <col min="1291" max="1291" width="11.44140625" style="48" bestFit="1" customWidth="1"/>
    <col min="1292" max="1292" width="11.88671875" style="48" customWidth="1"/>
    <col min="1293" max="1293" width="8.6640625" style="48" customWidth="1"/>
    <col min="1294" max="1294" width="11.88671875" style="48" bestFit="1" customWidth="1"/>
    <col min="1295" max="1295" width="11.109375" style="48" customWidth="1"/>
    <col min="1296" max="1296" width="4" style="48"/>
    <col min="1297" max="1297" width="8" style="48" customWidth="1"/>
    <col min="1298" max="1298" width="4" style="48"/>
    <col min="1299" max="1299" width="11.5546875" style="48" customWidth="1"/>
    <col min="1300" max="1536" width="4" style="48"/>
    <col min="1537" max="1537" width="3.44140625" style="48" customWidth="1"/>
    <col min="1538" max="1538" width="29.44140625" style="48" customWidth="1"/>
    <col min="1539" max="1539" width="16.88671875" style="48" customWidth="1"/>
    <col min="1540" max="1543" width="12" style="48" customWidth="1"/>
    <col min="1544" max="1544" width="1.33203125" style="48" customWidth="1"/>
    <col min="1545" max="1545" width="1.109375" style="48" customWidth="1"/>
    <col min="1546" max="1546" width="10.44140625" style="48" customWidth="1"/>
    <col min="1547" max="1547" width="11.44140625" style="48" bestFit="1" customWidth="1"/>
    <col min="1548" max="1548" width="11.88671875" style="48" customWidth="1"/>
    <col min="1549" max="1549" width="8.6640625" style="48" customWidth="1"/>
    <col min="1550" max="1550" width="11.88671875" style="48" bestFit="1" customWidth="1"/>
    <col min="1551" max="1551" width="11.109375" style="48" customWidth="1"/>
    <col min="1552" max="1552" width="4" style="48"/>
    <col min="1553" max="1553" width="8" style="48" customWidth="1"/>
    <col min="1554" max="1554" width="4" style="48"/>
    <col min="1555" max="1555" width="11.5546875" style="48" customWidth="1"/>
    <col min="1556" max="1792" width="4" style="48"/>
    <col min="1793" max="1793" width="3.44140625" style="48" customWidth="1"/>
    <col min="1794" max="1794" width="29.44140625" style="48" customWidth="1"/>
    <col min="1795" max="1795" width="16.88671875" style="48" customWidth="1"/>
    <col min="1796" max="1799" width="12" style="48" customWidth="1"/>
    <col min="1800" max="1800" width="1.33203125" style="48" customWidth="1"/>
    <col min="1801" max="1801" width="1.109375" style="48" customWidth="1"/>
    <col min="1802" max="1802" width="10.44140625" style="48" customWidth="1"/>
    <col min="1803" max="1803" width="11.44140625" style="48" bestFit="1" customWidth="1"/>
    <col min="1804" max="1804" width="11.88671875" style="48" customWidth="1"/>
    <col min="1805" max="1805" width="8.6640625" style="48" customWidth="1"/>
    <col min="1806" max="1806" width="11.88671875" style="48" bestFit="1" customWidth="1"/>
    <col min="1807" max="1807" width="11.109375" style="48" customWidth="1"/>
    <col min="1808" max="1808" width="4" style="48"/>
    <col min="1809" max="1809" width="8" style="48" customWidth="1"/>
    <col min="1810" max="1810" width="4" style="48"/>
    <col min="1811" max="1811" width="11.5546875" style="48" customWidth="1"/>
    <col min="1812" max="2048" width="4" style="48"/>
    <col min="2049" max="2049" width="3.44140625" style="48" customWidth="1"/>
    <col min="2050" max="2050" width="29.44140625" style="48" customWidth="1"/>
    <col min="2051" max="2051" width="16.88671875" style="48" customWidth="1"/>
    <col min="2052" max="2055" width="12" style="48" customWidth="1"/>
    <col min="2056" max="2056" width="1.33203125" style="48" customWidth="1"/>
    <col min="2057" max="2057" width="1.109375" style="48" customWidth="1"/>
    <col min="2058" max="2058" width="10.44140625" style="48" customWidth="1"/>
    <col min="2059" max="2059" width="11.44140625" style="48" bestFit="1" customWidth="1"/>
    <col min="2060" max="2060" width="11.88671875" style="48" customWidth="1"/>
    <col min="2061" max="2061" width="8.6640625" style="48" customWidth="1"/>
    <col min="2062" max="2062" width="11.88671875" style="48" bestFit="1" customWidth="1"/>
    <col min="2063" max="2063" width="11.109375" style="48" customWidth="1"/>
    <col min="2064" max="2064" width="4" style="48"/>
    <col min="2065" max="2065" width="8" style="48" customWidth="1"/>
    <col min="2066" max="2066" width="4" style="48"/>
    <col min="2067" max="2067" width="11.5546875" style="48" customWidth="1"/>
    <col min="2068" max="2304" width="4" style="48"/>
    <col min="2305" max="2305" width="3.44140625" style="48" customWidth="1"/>
    <col min="2306" max="2306" width="29.44140625" style="48" customWidth="1"/>
    <col min="2307" max="2307" width="16.88671875" style="48" customWidth="1"/>
    <col min="2308" max="2311" width="12" style="48" customWidth="1"/>
    <col min="2312" max="2312" width="1.33203125" style="48" customWidth="1"/>
    <col min="2313" max="2313" width="1.109375" style="48" customWidth="1"/>
    <col min="2314" max="2314" width="10.44140625" style="48" customWidth="1"/>
    <col min="2315" max="2315" width="11.44140625" style="48" bestFit="1" customWidth="1"/>
    <col min="2316" max="2316" width="11.88671875" style="48" customWidth="1"/>
    <col min="2317" max="2317" width="8.6640625" style="48" customWidth="1"/>
    <col min="2318" max="2318" width="11.88671875" style="48" bestFit="1" customWidth="1"/>
    <col min="2319" max="2319" width="11.109375" style="48" customWidth="1"/>
    <col min="2320" max="2320" width="4" style="48"/>
    <col min="2321" max="2321" width="8" style="48" customWidth="1"/>
    <col min="2322" max="2322" width="4" style="48"/>
    <col min="2323" max="2323" width="11.5546875" style="48" customWidth="1"/>
    <col min="2324" max="2560" width="4" style="48"/>
    <col min="2561" max="2561" width="3.44140625" style="48" customWidth="1"/>
    <col min="2562" max="2562" width="29.44140625" style="48" customWidth="1"/>
    <col min="2563" max="2563" width="16.88671875" style="48" customWidth="1"/>
    <col min="2564" max="2567" width="12" style="48" customWidth="1"/>
    <col min="2568" max="2568" width="1.33203125" style="48" customWidth="1"/>
    <col min="2569" max="2569" width="1.109375" style="48" customWidth="1"/>
    <col min="2570" max="2570" width="10.44140625" style="48" customWidth="1"/>
    <col min="2571" max="2571" width="11.44140625" style="48" bestFit="1" customWidth="1"/>
    <col min="2572" max="2572" width="11.88671875" style="48" customWidth="1"/>
    <col min="2573" max="2573" width="8.6640625" style="48" customWidth="1"/>
    <col min="2574" max="2574" width="11.88671875" style="48" bestFit="1" customWidth="1"/>
    <col min="2575" max="2575" width="11.109375" style="48" customWidth="1"/>
    <col min="2576" max="2576" width="4" style="48"/>
    <col min="2577" max="2577" width="8" style="48" customWidth="1"/>
    <col min="2578" max="2578" width="4" style="48"/>
    <col min="2579" max="2579" width="11.5546875" style="48" customWidth="1"/>
    <col min="2580" max="2816" width="4" style="48"/>
    <col min="2817" max="2817" width="3.44140625" style="48" customWidth="1"/>
    <col min="2818" max="2818" width="29.44140625" style="48" customWidth="1"/>
    <col min="2819" max="2819" width="16.88671875" style="48" customWidth="1"/>
    <col min="2820" max="2823" width="12" style="48" customWidth="1"/>
    <col min="2824" max="2824" width="1.33203125" style="48" customWidth="1"/>
    <col min="2825" max="2825" width="1.109375" style="48" customWidth="1"/>
    <col min="2826" max="2826" width="10.44140625" style="48" customWidth="1"/>
    <col min="2827" max="2827" width="11.44140625" style="48" bestFit="1" customWidth="1"/>
    <col min="2828" max="2828" width="11.88671875" style="48" customWidth="1"/>
    <col min="2829" max="2829" width="8.6640625" style="48" customWidth="1"/>
    <col min="2830" max="2830" width="11.88671875" style="48" bestFit="1" customWidth="1"/>
    <col min="2831" max="2831" width="11.109375" style="48" customWidth="1"/>
    <col min="2832" max="2832" width="4" style="48"/>
    <col min="2833" max="2833" width="8" style="48" customWidth="1"/>
    <col min="2834" max="2834" width="4" style="48"/>
    <col min="2835" max="2835" width="11.5546875" style="48" customWidth="1"/>
    <col min="2836" max="3072" width="4" style="48"/>
    <col min="3073" max="3073" width="3.44140625" style="48" customWidth="1"/>
    <col min="3074" max="3074" width="29.44140625" style="48" customWidth="1"/>
    <col min="3075" max="3075" width="16.88671875" style="48" customWidth="1"/>
    <col min="3076" max="3079" width="12" style="48" customWidth="1"/>
    <col min="3080" max="3080" width="1.33203125" style="48" customWidth="1"/>
    <col min="3081" max="3081" width="1.109375" style="48" customWidth="1"/>
    <col min="3082" max="3082" width="10.44140625" style="48" customWidth="1"/>
    <col min="3083" max="3083" width="11.44140625" style="48" bestFit="1" customWidth="1"/>
    <col min="3084" max="3084" width="11.88671875" style="48" customWidth="1"/>
    <col min="3085" max="3085" width="8.6640625" style="48" customWidth="1"/>
    <col min="3086" max="3086" width="11.88671875" style="48" bestFit="1" customWidth="1"/>
    <col min="3087" max="3087" width="11.109375" style="48" customWidth="1"/>
    <col min="3088" max="3088" width="4" style="48"/>
    <col min="3089" max="3089" width="8" style="48" customWidth="1"/>
    <col min="3090" max="3090" width="4" style="48"/>
    <col min="3091" max="3091" width="11.5546875" style="48" customWidth="1"/>
    <col min="3092" max="3328" width="4" style="48"/>
    <col min="3329" max="3329" width="3.44140625" style="48" customWidth="1"/>
    <col min="3330" max="3330" width="29.44140625" style="48" customWidth="1"/>
    <col min="3331" max="3331" width="16.88671875" style="48" customWidth="1"/>
    <col min="3332" max="3335" width="12" style="48" customWidth="1"/>
    <col min="3336" max="3336" width="1.33203125" style="48" customWidth="1"/>
    <col min="3337" max="3337" width="1.109375" style="48" customWidth="1"/>
    <col min="3338" max="3338" width="10.44140625" style="48" customWidth="1"/>
    <col min="3339" max="3339" width="11.44140625" style="48" bestFit="1" customWidth="1"/>
    <col min="3340" max="3340" width="11.88671875" style="48" customWidth="1"/>
    <col min="3341" max="3341" width="8.6640625" style="48" customWidth="1"/>
    <col min="3342" max="3342" width="11.88671875" style="48" bestFit="1" customWidth="1"/>
    <col min="3343" max="3343" width="11.109375" style="48" customWidth="1"/>
    <col min="3344" max="3344" width="4" style="48"/>
    <col min="3345" max="3345" width="8" style="48" customWidth="1"/>
    <col min="3346" max="3346" width="4" style="48"/>
    <col min="3347" max="3347" width="11.5546875" style="48" customWidth="1"/>
    <col min="3348" max="3584" width="4" style="48"/>
    <col min="3585" max="3585" width="3.44140625" style="48" customWidth="1"/>
    <col min="3586" max="3586" width="29.44140625" style="48" customWidth="1"/>
    <col min="3587" max="3587" width="16.88671875" style="48" customWidth="1"/>
    <col min="3588" max="3591" width="12" style="48" customWidth="1"/>
    <col min="3592" max="3592" width="1.33203125" style="48" customWidth="1"/>
    <col min="3593" max="3593" width="1.109375" style="48" customWidth="1"/>
    <col min="3594" max="3594" width="10.44140625" style="48" customWidth="1"/>
    <col min="3595" max="3595" width="11.44140625" style="48" bestFit="1" customWidth="1"/>
    <col min="3596" max="3596" width="11.88671875" style="48" customWidth="1"/>
    <col min="3597" max="3597" width="8.6640625" style="48" customWidth="1"/>
    <col min="3598" max="3598" width="11.88671875" style="48" bestFit="1" customWidth="1"/>
    <col min="3599" max="3599" width="11.109375" style="48" customWidth="1"/>
    <col min="3600" max="3600" width="4" style="48"/>
    <col min="3601" max="3601" width="8" style="48" customWidth="1"/>
    <col min="3602" max="3602" width="4" style="48"/>
    <col min="3603" max="3603" width="11.5546875" style="48" customWidth="1"/>
    <col min="3604" max="3840" width="4" style="48"/>
    <col min="3841" max="3841" width="3.44140625" style="48" customWidth="1"/>
    <col min="3842" max="3842" width="29.44140625" style="48" customWidth="1"/>
    <col min="3843" max="3843" width="16.88671875" style="48" customWidth="1"/>
    <col min="3844" max="3847" width="12" style="48" customWidth="1"/>
    <col min="3848" max="3848" width="1.33203125" style="48" customWidth="1"/>
    <col min="3849" max="3849" width="1.109375" style="48" customWidth="1"/>
    <col min="3850" max="3850" width="10.44140625" style="48" customWidth="1"/>
    <col min="3851" max="3851" width="11.44140625" style="48" bestFit="1" customWidth="1"/>
    <col min="3852" max="3852" width="11.88671875" style="48" customWidth="1"/>
    <col min="3853" max="3853" width="8.6640625" style="48" customWidth="1"/>
    <col min="3854" max="3854" width="11.88671875" style="48" bestFit="1" customWidth="1"/>
    <col min="3855" max="3855" width="11.109375" style="48" customWidth="1"/>
    <col min="3856" max="3856" width="4" style="48"/>
    <col min="3857" max="3857" width="8" style="48" customWidth="1"/>
    <col min="3858" max="3858" width="4" style="48"/>
    <col min="3859" max="3859" width="11.5546875" style="48" customWidth="1"/>
    <col min="3860" max="4096" width="4" style="48"/>
    <col min="4097" max="4097" width="3.44140625" style="48" customWidth="1"/>
    <col min="4098" max="4098" width="29.44140625" style="48" customWidth="1"/>
    <col min="4099" max="4099" width="16.88671875" style="48" customWidth="1"/>
    <col min="4100" max="4103" width="12" style="48" customWidth="1"/>
    <col min="4104" max="4104" width="1.33203125" style="48" customWidth="1"/>
    <col min="4105" max="4105" width="1.109375" style="48" customWidth="1"/>
    <col min="4106" max="4106" width="10.44140625" style="48" customWidth="1"/>
    <col min="4107" max="4107" width="11.44140625" style="48" bestFit="1" customWidth="1"/>
    <col min="4108" max="4108" width="11.88671875" style="48" customWidth="1"/>
    <col min="4109" max="4109" width="8.6640625" style="48" customWidth="1"/>
    <col min="4110" max="4110" width="11.88671875" style="48" bestFit="1" customWidth="1"/>
    <col min="4111" max="4111" width="11.109375" style="48" customWidth="1"/>
    <col min="4112" max="4112" width="4" style="48"/>
    <col min="4113" max="4113" width="8" style="48" customWidth="1"/>
    <col min="4114" max="4114" width="4" style="48"/>
    <col min="4115" max="4115" width="11.5546875" style="48" customWidth="1"/>
    <col min="4116" max="4352" width="4" style="48"/>
    <col min="4353" max="4353" width="3.44140625" style="48" customWidth="1"/>
    <col min="4354" max="4354" width="29.44140625" style="48" customWidth="1"/>
    <col min="4355" max="4355" width="16.88671875" style="48" customWidth="1"/>
    <col min="4356" max="4359" width="12" style="48" customWidth="1"/>
    <col min="4360" max="4360" width="1.33203125" style="48" customWidth="1"/>
    <col min="4361" max="4361" width="1.109375" style="48" customWidth="1"/>
    <col min="4362" max="4362" width="10.44140625" style="48" customWidth="1"/>
    <col min="4363" max="4363" width="11.44140625" style="48" bestFit="1" customWidth="1"/>
    <col min="4364" max="4364" width="11.88671875" style="48" customWidth="1"/>
    <col min="4365" max="4365" width="8.6640625" style="48" customWidth="1"/>
    <col min="4366" max="4366" width="11.88671875" style="48" bestFit="1" customWidth="1"/>
    <col min="4367" max="4367" width="11.109375" style="48" customWidth="1"/>
    <col min="4368" max="4368" width="4" style="48"/>
    <col min="4369" max="4369" width="8" style="48" customWidth="1"/>
    <col min="4370" max="4370" width="4" style="48"/>
    <col min="4371" max="4371" width="11.5546875" style="48" customWidth="1"/>
    <col min="4372" max="4608" width="4" style="48"/>
    <col min="4609" max="4609" width="3.44140625" style="48" customWidth="1"/>
    <col min="4610" max="4610" width="29.44140625" style="48" customWidth="1"/>
    <col min="4611" max="4611" width="16.88671875" style="48" customWidth="1"/>
    <col min="4612" max="4615" width="12" style="48" customWidth="1"/>
    <col min="4616" max="4616" width="1.33203125" style="48" customWidth="1"/>
    <col min="4617" max="4617" width="1.109375" style="48" customWidth="1"/>
    <col min="4618" max="4618" width="10.44140625" style="48" customWidth="1"/>
    <col min="4619" max="4619" width="11.44140625" style="48" bestFit="1" customWidth="1"/>
    <col min="4620" max="4620" width="11.88671875" style="48" customWidth="1"/>
    <col min="4621" max="4621" width="8.6640625" style="48" customWidth="1"/>
    <col min="4622" max="4622" width="11.88671875" style="48" bestFit="1" customWidth="1"/>
    <col min="4623" max="4623" width="11.109375" style="48" customWidth="1"/>
    <col min="4624" max="4624" width="4" style="48"/>
    <col min="4625" max="4625" width="8" style="48" customWidth="1"/>
    <col min="4626" max="4626" width="4" style="48"/>
    <col min="4627" max="4627" width="11.5546875" style="48" customWidth="1"/>
    <col min="4628" max="4864" width="4" style="48"/>
    <col min="4865" max="4865" width="3.44140625" style="48" customWidth="1"/>
    <col min="4866" max="4866" width="29.44140625" style="48" customWidth="1"/>
    <col min="4867" max="4867" width="16.88671875" style="48" customWidth="1"/>
    <col min="4868" max="4871" width="12" style="48" customWidth="1"/>
    <col min="4872" max="4872" width="1.33203125" style="48" customWidth="1"/>
    <col min="4873" max="4873" width="1.109375" style="48" customWidth="1"/>
    <col min="4874" max="4874" width="10.44140625" style="48" customWidth="1"/>
    <col min="4875" max="4875" width="11.44140625" style="48" bestFit="1" customWidth="1"/>
    <col min="4876" max="4876" width="11.88671875" style="48" customWidth="1"/>
    <col min="4877" max="4877" width="8.6640625" style="48" customWidth="1"/>
    <col min="4878" max="4878" width="11.88671875" style="48" bestFit="1" customWidth="1"/>
    <col min="4879" max="4879" width="11.109375" style="48" customWidth="1"/>
    <col min="4880" max="4880" width="4" style="48"/>
    <col min="4881" max="4881" width="8" style="48" customWidth="1"/>
    <col min="4882" max="4882" width="4" style="48"/>
    <col min="4883" max="4883" width="11.5546875" style="48" customWidth="1"/>
    <col min="4884" max="5120" width="4" style="48"/>
    <col min="5121" max="5121" width="3.44140625" style="48" customWidth="1"/>
    <col min="5122" max="5122" width="29.44140625" style="48" customWidth="1"/>
    <col min="5123" max="5123" width="16.88671875" style="48" customWidth="1"/>
    <col min="5124" max="5127" width="12" style="48" customWidth="1"/>
    <col min="5128" max="5128" width="1.33203125" style="48" customWidth="1"/>
    <col min="5129" max="5129" width="1.109375" style="48" customWidth="1"/>
    <col min="5130" max="5130" width="10.44140625" style="48" customWidth="1"/>
    <col min="5131" max="5131" width="11.44140625" style="48" bestFit="1" customWidth="1"/>
    <col min="5132" max="5132" width="11.88671875" style="48" customWidth="1"/>
    <col min="5133" max="5133" width="8.6640625" style="48" customWidth="1"/>
    <col min="5134" max="5134" width="11.88671875" style="48" bestFit="1" customWidth="1"/>
    <col min="5135" max="5135" width="11.109375" style="48" customWidth="1"/>
    <col min="5136" max="5136" width="4" style="48"/>
    <col min="5137" max="5137" width="8" style="48" customWidth="1"/>
    <col min="5138" max="5138" width="4" style="48"/>
    <col min="5139" max="5139" width="11.5546875" style="48" customWidth="1"/>
    <col min="5140" max="5376" width="4" style="48"/>
    <col min="5377" max="5377" width="3.44140625" style="48" customWidth="1"/>
    <col min="5378" max="5378" width="29.44140625" style="48" customWidth="1"/>
    <col min="5379" max="5379" width="16.88671875" style="48" customWidth="1"/>
    <col min="5380" max="5383" width="12" style="48" customWidth="1"/>
    <col min="5384" max="5384" width="1.33203125" style="48" customWidth="1"/>
    <col min="5385" max="5385" width="1.109375" style="48" customWidth="1"/>
    <col min="5386" max="5386" width="10.44140625" style="48" customWidth="1"/>
    <col min="5387" max="5387" width="11.44140625" style="48" bestFit="1" customWidth="1"/>
    <col min="5388" max="5388" width="11.88671875" style="48" customWidth="1"/>
    <col min="5389" max="5389" width="8.6640625" style="48" customWidth="1"/>
    <col min="5390" max="5390" width="11.88671875" style="48" bestFit="1" customWidth="1"/>
    <col min="5391" max="5391" width="11.109375" style="48" customWidth="1"/>
    <col min="5392" max="5392" width="4" style="48"/>
    <col min="5393" max="5393" width="8" style="48" customWidth="1"/>
    <col min="5394" max="5394" width="4" style="48"/>
    <col min="5395" max="5395" width="11.5546875" style="48" customWidth="1"/>
    <col min="5396" max="5632" width="4" style="48"/>
    <col min="5633" max="5633" width="3.44140625" style="48" customWidth="1"/>
    <col min="5634" max="5634" width="29.44140625" style="48" customWidth="1"/>
    <col min="5635" max="5635" width="16.88671875" style="48" customWidth="1"/>
    <col min="5636" max="5639" width="12" style="48" customWidth="1"/>
    <col min="5640" max="5640" width="1.33203125" style="48" customWidth="1"/>
    <col min="5641" max="5641" width="1.109375" style="48" customWidth="1"/>
    <col min="5642" max="5642" width="10.44140625" style="48" customWidth="1"/>
    <col min="5643" max="5643" width="11.44140625" style="48" bestFit="1" customWidth="1"/>
    <col min="5644" max="5644" width="11.88671875" style="48" customWidth="1"/>
    <col min="5645" max="5645" width="8.6640625" style="48" customWidth="1"/>
    <col min="5646" max="5646" width="11.88671875" style="48" bestFit="1" customWidth="1"/>
    <col min="5647" max="5647" width="11.109375" style="48" customWidth="1"/>
    <col min="5648" max="5648" width="4" style="48"/>
    <col min="5649" max="5649" width="8" style="48" customWidth="1"/>
    <col min="5650" max="5650" width="4" style="48"/>
    <col min="5651" max="5651" width="11.5546875" style="48" customWidth="1"/>
    <col min="5652" max="5888" width="4" style="48"/>
    <col min="5889" max="5889" width="3.44140625" style="48" customWidth="1"/>
    <col min="5890" max="5890" width="29.44140625" style="48" customWidth="1"/>
    <col min="5891" max="5891" width="16.88671875" style="48" customWidth="1"/>
    <col min="5892" max="5895" width="12" style="48" customWidth="1"/>
    <col min="5896" max="5896" width="1.33203125" style="48" customWidth="1"/>
    <col min="5897" max="5897" width="1.109375" style="48" customWidth="1"/>
    <col min="5898" max="5898" width="10.44140625" style="48" customWidth="1"/>
    <col min="5899" max="5899" width="11.44140625" style="48" bestFit="1" customWidth="1"/>
    <col min="5900" max="5900" width="11.88671875" style="48" customWidth="1"/>
    <col min="5901" max="5901" width="8.6640625" style="48" customWidth="1"/>
    <col min="5902" max="5902" width="11.88671875" style="48" bestFit="1" customWidth="1"/>
    <col min="5903" max="5903" width="11.109375" style="48" customWidth="1"/>
    <col min="5904" max="5904" width="4" style="48"/>
    <col min="5905" max="5905" width="8" style="48" customWidth="1"/>
    <col min="5906" max="5906" width="4" style="48"/>
    <col min="5907" max="5907" width="11.5546875" style="48" customWidth="1"/>
    <col min="5908" max="6144" width="4" style="48"/>
    <col min="6145" max="6145" width="3.44140625" style="48" customWidth="1"/>
    <col min="6146" max="6146" width="29.44140625" style="48" customWidth="1"/>
    <col min="6147" max="6147" width="16.88671875" style="48" customWidth="1"/>
    <col min="6148" max="6151" width="12" style="48" customWidth="1"/>
    <col min="6152" max="6152" width="1.33203125" style="48" customWidth="1"/>
    <col min="6153" max="6153" width="1.109375" style="48" customWidth="1"/>
    <col min="6154" max="6154" width="10.44140625" style="48" customWidth="1"/>
    <col min="6155" max="6155" width="11.44140625" style="48" bestFit="1" customWidth="1"/>
    <col min="6156" max="6156" width="11.88671875" style="48" customWidth="1"/>
    <col min="6157" max="6157" width="8.6640625" style="48" customWidth="1"/>
    <col min="6158" max="6158" width="11.88671875" style="48" bestFit="1" customWidth="1"/>
    <col min="6159" max="6159" width="11.109375" style="48" customWidth="1"/>
    <col min="6160" max="6160" width="4" style="48"/>
    <col min="6161" max="6161" width="8" style="48" customWidth="1"/>
    <col min="6162" max="6162" width="4" style="48"/>
    <col min="6163" max="6163" width="11.5546875" style="48" customWidth="1"/>
    <col min="6164" max="6400" width="4" style="48"/>
    <col min="6401" max="6401" width="3.44140625" style="48" customWidth="1"/>
    <col min="6402" max="6402" width="29.44140625" style="48" customWidth="1"/>
    <col min="6403" max="6403" width="16.88671875" style="48" customWidth="1"/>
    <col min="6404" max="6407" width="12" style="48" customWidth="1"/>
    <col min="6408" max="6408" width="1.33203125" style="48" customWidth="1"/>
    <col min="6409" max="6409" width="1.109375" style="48" customWidth="1"/>
    <col min="6410" max="6410" width="10.44140625" style="48" customWidth="1"/>
    <col min="6411" max="6411" width="11.44140625" style="48" bestFit="1" customWidth="1"/>
    <col min="6412" max="6412" width="11.88671875" style="48" customWidth="1"/>
    <col min="6413" max="6413" width="8.6640625" style="48" customWidth="1"/>
    <col min="6414" max="6414" width="11.88671875" style="48" bestFit="1" customWidth="1"/>
    <col min="6415" max="6415" width="11.109375" style="48" customWidth="1"/>
    <col min="6416" max="6416" width="4" style="48"/>
    <col min="6417" max="6417" width="8" style="48" customWidth="1"/>
    <col min="6418" max="6418" width="4" style="48"/>
    <col min="6419" max="6419" width="11.5546875" style="48" customWidth="1"/>
    <col min="6420" max="6656" width="4" style="48"/>
    <col min="6657" max="6657" width="3.44140625" style="48" customWidth="1"/>
    <col min="6658" max="6658" width="29.44140625" style="48" customWidth="1"/>
    <col min="6659" max="6659" width="16.88671875" style="48" customWidth="1"/>
    <col min="6660" max="6663" width="12" style="48" customWidth="1"/>
    <col min="6664" max="6664" width="1.33203125" style="48" customWidth="1"/>
    <col min="6665" max="6665" width="1.109375" style="48" customWidth="1"/>
    <col min="6666" max="6666" width="10.44140625" style="48" customWidth="1"/>
    <col min="6667" max="6667" width="11.44140625" style="48" bestFit="1" customWidth="1"/>
    <col min="6668" max="6668" width="11.88671875" style="48" customWidth="1"/>
    <col min="6669" max="6669" width="8.6640625" style="48" customWidth="1"/>
    <col min="6670" max="6670" width="11.88671875" style="48" bestFit="1" customWidth="1"/>
    <col min="6671" max="6671" width="11.109375" style="48" customWidth="1"/>
    <col min="6672" max="6672" width="4" style="48"/>
    <col min="6673" max="6673" width="8" style="48" customWidth="1"/>
    <col min="6674" max="6674" width="4" style="48"/>
    <col min="6675" max="6675" width="11.5546875" style="48" customWidth="1"/>
    <col min="6676" max="6912" width="4" style="48"/>
    <col min="6913" max="6913" width="3.44140625" style="48" customWidth="1"/>
    <col min="6914" max="6914" width="29.44140625" style="48" customWidth="1"/>
    <col min="6915" max="6915" width="16.88671875" style="48" customWidth="1"/>
    <col min="6916" max="6919" width="12" style="48" customWidth="1"/>
    <col min="6920" max="6920" width="1.33203125" style="48" customWidth="1"/>
    <col min="6921" max="6921" width="1.109375" style="48" customWidth="1"/>
    <col min="6922" max="6922" width="10.44140625" style="48" customWidth="1"/>
    <col min="6923" max="6923" width="11.44140625" style="48" bestFit="1" customWidth="1"/>
    <col min="6924" max="6924" width="11.88671875" style="48" customWidth="1"/>
    <col min="6925" max="6925" width="8.6640625" style="48" customWidth="1"/>
    <col min="6926" max="6926" width="11.88671875" style="48" bestFit="1" customWidth="1"/>
    <col min="6927" max="6927" width="11.109375" style="48" customWidth="1"/>
    <col min="6928" max="6928" width="4" style="48"/>
    <col min="6929" max="6929" width="8" style="48" customWidth="1"/>
    <col min="6930" max="6930" width="4" style="48"/>
    <col min="6931" max="6931" width="11.5546875" style="48" customWidth="1"/>
    <col min="6932" max="7168" width="4" style="48"/>
    <col min="7169" max="7169" width="3.44140625" style="48" customWidth="1"/>
    <col min="7170" max="7170" width="29.44140625" style="48" customWidth="1"/>
    <col min="7171" max="7171" width="16.88671875" style="48" customWidth="1"/>
    <col min="7172" max="7175" width="12" style="48" customWidth="1"/>
    <col min="7176" max="7176" width="1.33203125" style="48" customWidth="1"/>
    <col min="7177" max="7177" width="1.109375" style="48" customWidth="1"/>
    <col min="7178" max="7178" width="10.44140625" style="48" customWidth="1"/>
    <col min="7179" max="7179" width="11.44140625" style="48" bestFit="1" customWidth="1"/>
    <col min="7180" max="7180" width="11.88671875" style="48" customWidth="1"/>
    <col min="7181" max="7181" width="8.6640625" style="48" customWidth="1"/>
    <col min="7182" max="7182" width="11.88671875" style="48" bestFit="1" customWidth="1"/>
    <col min="7183" max="7183" width="11.109375" style="48" customWidth="1"/>
    <col min="7184" max="7184" width="4" style="48"/>
    <col min="7185" max="7185" width="8" style="48" customWidth="1"/>
    <col min="7186" max="7186" width="4" style="48"/>
    <col min="7187" max="7187" width="11.5546875" style="48" customWidth="1"/>
    <col min="7188" max="7424" width="4" style="48"/>
    <col min="7425" max="7425" width="3.44140625" style="48" customWidth="1"/>
    <col min="7426" max="7426" width="29.44140625" style="48" customWidth="1"/>
    <col min="7427" max="7427" width="16.88671875" style="48" customWidth="1"/>
    <col min="7428" max="7431" width="12" style="48" customWidth="1"/>
    <col min="7432" max="7432" width="1.33203125" style="48" customWidth="1"/>
    <col min="7433" max="7433" width="1.109375" style="48" customWidth="1"/>
    <col min="7434" max="7434" width="10.44140625" style="48" customWidth="1"/>
    <col min="7435" max="7435" width="11.44140625" style="48" bestFit="1" customWidth="1"/>
    <col min="7436" max="7436" width="11.88671875" style="48" customWidth="1"/>
    <col min="7437" max="7437" width="8.6640625" style="48" customWidth="1"/>
    <col min="7438" max="7438" width="11.88671875" style="48" bestFit="1" customWidth="1"/>
    <col min="7439" max="7439" width="11.109375" style="48" customWidth="1"/>
    <col min="7440" max="7440" width="4" style="48"/>
    <col min="7441" max="7441" width="8" style="48" customWidth="1"/>
    <col min="7442" max="7442" width="4" style="48"/>
    <col min="7443" max="7443" width="11.5546875" style="48" customWidth="1"/>
    <col min="7444" max="7680" width="4" style="48"/>
    <col min="7681" max="7681" width="3.44140625" style="48" customWidth="1"/>
    <col min="7682" max="7682" width="29.44140625" style="48" customWidth="1"/>
    <col min="7683" max="7683" width="16.88671875" style="48" customWidth="1"/>
    <col min="7684" max="7687" width="12" style="48" customWidth="1"/>
    <col min="7688" max="7688" width="1.33203125" style="48" customWidth="1"/>
    <col min="7689" max="7689" width="1.109375" style="48" customWidth="1"/>
    <col min="7690" max="7690" width="10.44140625" style="48" customWidth="1"/>
    <col min="7691" max="7691" width="11.44140625" style="48" bestFit="1" customWidth="1"/>
    <col min="7692" max="7692" width="11.88671875" style="48" customWidth="1"/>
    <col min="7693" max="7693" width="8.6640625" style="48" customWidth="1"/>
    <col min="7694" max="7694" width="11.88671875" style="48" bestFit="1" customWidth="1"/>
    <col min="7695" max="7695" width="11.109375" style="48" customWidth="1"/>
    <col min="7696" max="7696" width="4" style="48"/>
    <col min="7697" max="7697" width="8" style="48" customWidth="1"/>
    <col min="7698" max="7698" width="4" style="48"/>
    <col min="7699" max="7699" width="11.5546875" style="48" customWidth="1"/>
    <col min="7700" max="7936" width="4" style="48"/>
    <col min="7937" max="7937" width="3.44140625" style="48" customWidth="1"/>
    <col min="7938" max="7938" width="29.44140625" style="48" customWidth="1"/>
    <col min="7939" max="7939" width="16.88671875" style="48" customWidth="1"/>
    <col min="7940" max="7943" width="12" style="48" customWidth="1"/>
    <col min="7944" max="7944" width="1.33203125" style="48" customWidth="1"/>
    <col min="7945" max="7945" width="1.109375" style="48" customWidth="1"/>
    <col min="7946" max="7946" width="10.44140625" style="48" customWidth="1"/>
    <col min="7947" max="7947" width="11.44140625" style="48" bestFit="1" customWidth="1"/>
    <col min="7948" max="7948" width="11.88671875" style="48" customWidth="1"/>
    <col min="7949" max="7949" width="8.6640625" style="48" customWidth="1"/>
    <col min="7950" max="7950" width="11.88671875" style="48" bestFit="1" customWidth="1"/>
    <col min="7951" max="7951" width="11.109375" style="48" customWidth="1"/>
    <col min="7952" max="7952" width="4" style="48"/>
    <col min="7953" max="7953" width="8" style="48" customWidth="1"/>
    <col min="7954" max="7954" width="4" style="48"/>
    <col min="7955" max="7955" width="11.5546875" style="48" customWidth="1"/>
    <col min="7956" max="8192" width="4" style="48"/>
    <col min="8193" max="8193" width="3.44140625" style="48" customWidth="1"/>
    <col min="8194" max="8194" width="29.44140625" style="48" customWidth="1"/>
    <col min="8195" max="8195" width="16.88671875" style="48" customWidth="1"/>
    <col min="8196" max="8199" width="12" style="48" customWidth="1"/>
    <col min="8200" max="8200" width="1.33203125" style="48" customWidth="1"/>
    <col min="8201" max="8201" width="1.109375" style="48" customWidth="1"/>
    <col min="8202" max="8202" width="10.44140625" style="48" customWidth="1"/>
    <col min="8203" max="8203" width="11.44140625" style="48" bestFit="1" customWidth="1"/>
    <col min="8204" max="8204" width="11.88671875" style="48" customWidth="1"/>
    <col min="8205" max="8205" width="8.6640625" style="48" customWidth="1"/>
    <col min="8206" max="8206" width="11.88671875" style="48" bestFit="1" customWidth="1"/>
    <col min="8207" max="8207" width="11.109375" style="48" customWidth="1"/>
    <col min="8208" max="8208" width="4" style="48"/>
    <col min="8209" max="8209" width="8" style="48" customWidth="1"/>
    <col min="8210" max="8210" width="4" style="48"/>
    <col min="8211" max="8211" width="11.5546875" style="48" customWidth="1"/>
    <col min="8212" max="8448" width="4" style="48"/>
    <col min="8449" max="8449" width="3.44140625" style="48" customWidth="1"/>
    <col min="8450" max="8450" width="29.44140625" style="48" customWidth="1"/>
    <col min="8451" max="8451" width="16.88671875" style="48" customWidth="1"/>
    <col min="8452" max="8455" width="12" style="48" customWidth="1"/>
    <col min="8456" max="8456" width="1.33203125" style="48" customWidth="1"/>
    <col min="8457" max="8457" width="1.109375" style="48" customWidth="1"/>
    <col min="8458" max="8458" width="10.44140625" style="48" customWidth="1"/>
    <col min="8459" max="8459" width="11.44140625" style="48" bestFit="1" customWidth="1"/>
    <col min="8460" max="8460" width="11.88671875" style="48" customWidth="1"/>
    <col min="8461" max="8461" width="8.6640625" style="48" customWidth="1"/>
    <col min="8462" max="8462" width="11.88671875" style="48" bestFit="1" customWidth="1"/>
    <col min="8463" max="8463" width="11.109375" style="48" customWidth="1"/>
    <col min="8464" max="8464" width="4" style="48"/>
    <col min="8465" max="8465" width="8" style="48" customWidth="1"/>
    <col min="8466" max="8466" width="4" style="48"/>
    <col min="8467" max="8467" width="11.5546875" style="48" customWidth="1"/>
    <col min="8468" max="8704" width="4" style="48"/>
    <col min="8705" max="8705" width="3.44140625" style="48" customWidth="1"/>
    <col min="8706" max="8706" width="29.44140625" style="48" customWidth="1"/>
    <col min="8707" max="8707" width="16.88671875" style="48" customWidth="1"/>
    <col min="8708" max="8711" width="12" style="48" customWidth="1"/>
    <col min="8712" max="8712" width="1.33203125" style="48" customWidth="1"/>
    <col min="8713" max="8713" width="1.109375" style="48" customWidth="1"/>
    <col min="8714" max="8714" width="10.44140625" style="48" customWidth="1"/>
    <col min="8715" max="8715" width="11.44140625" style="48" bestFit="1" customWidth="1"/>
    <col min="8716" max="8716" width="11.88671875" style="48" customWidth="1"/>
    <col min="8717" max="8717" width="8.6640625" style="48" customWidth="1"/>
    <col min="8718" max="8718" width="11.88671875" style="48" bestFit="1" customWidth="1"/>
    <col min="8719" max="8719" width="11.109375" style="48" customWidth="1"/>
    <col min="8720" max="8720" width="4" style="48"/>
    <col min="8721" max="8721" width="8" style="48" customWidth="1"/>
    <col min="8722" max="8722" width="4" style="48"/>
    <col min="8723" max="8723" width="11.5546875" style="48" customWidth="1"/>
    <col min="8724" max="8960" width="4" style="48"/>
    <col min="8961" max="8961" width="3.44140625" style="48" customWidth="1"/>
    <col min="8962" max="8962" width="29.44140625" style="48" customWidth="1"/>
    <col min="8963" max="8963" width="16.88671875" style="48" customWidth="1"/>
    <col min="8964" max="8967" width="12" style="48" customWidth="1"/>
    <col min="8968" max="8968" width="1.33203125" style="48" customWidth="1"/>
    <col min="8969" max="8969" width="1.109375" style="48" customWidth="1"/>
    <col min="8970" max="8970" width="10.44140625" style="48" customWidth="1"/>
    <col min="8971" max="8971" width="11.44140625" style="48" bestFit="1" customWidth="1"/>
    <col min="8972" max="8972" width="11.88671875" style="48" customWidth="1"/>
    <col min="8973" max="8973" width="8.6640625" style="48" customWidth="1"/>
    <col min="8974" max="8974" width="11.88671875" style="48" bestFit="1" customWidth="1"/>
    <col min="8975" max="8975" width="11.109375" style="48" customWidth="1"/>
    <col min="8976" max="8976" width="4" style="48"/>
    <col min="8977" max="8977" width="8" style="48" customWidth="1"/>
    <col min="8978" max="8978" width="4" style="48"/>
    <col min="8979" max="8979" width="11.5546875" style="48" customWidth="1"/>
    <col min="8980" max="9216" width="4" style="48"/>
    <col min="9217" max="9217" width="3.44140625" style="48" customWidth="1"/>
    <col min="9218" max="9218" width="29.44140625" style="48" customWidth="1"/>
    <col min="9219" max="9219" width="16.88671875" style="48" customWidth="1"/>
    <col min="9220" max="9223" width="12" style="48" customWidth="1"/>
    <col min="9224" max="9224" width="1.33203125" style="48" customWidth="1"/>
    <col min="9225" max="9225" width="1.109375" style="48" customWidth="1"/>
    <col min="9226" max="9226" width="10.44140625" style="48" customWidth="1"/>
    <col min="9227" max="9227" width="11.44140625" style="48" bestFit="1" customWidth="1"/>
    <col min="9228" max="9228" width="11.88671875" style="48" customWidth="1"/>
    <col min="9229" max="9229" width="8.6640625" style="48" customWidth="1"/>
    <col min="9230" max="9230" width="11.88671875" style="48" bestFit="1" customWidth="1"/>
    <col min="9231" max="9231" width="11.109375" style="48" customWidth="1"/>
    <col min="9232" max="9232" width="4" style="48"/>
    <col min="9233" max="9233" width="8" style="48" customWidth="1"/>
    <col min="9234" max="9234" width="4" style="48"/>
    <col min="9235" max="9235" width="11.5546875" style="48" customWidth="1"/>
    <col min="9236" max="9472" width="4" style="48"/>
    <col min="9473" max="9473" width="3.44140625" style="48" customWidth="1"/>
    <col min="9474" max="9474" width="29.44140625" style="48" customWidth="1"/>
    <col min="9475" max="9475" width="16.88671875" style="48" customWidth="1"/>
    <col min="9476" max="9479" width="12" style="48" customWidth="1"/>
    <col min="9480" max="9480" width="1.33203125" style="48" customWidth="1"/>
    <col min="9481" max="9481" width="1.109375" style="48" customWidth="1"/>
    <col min="9482" max="9482" width="10.44140625" style="48" customWidth="1"/>
    <col min="9483" max="9483" width="11.44140625" style="48" bestFit="1" customWidth="1"/>
    <col min="9484" max="9484" width="11.88671875" style="48" customWidth="1"/>
    <col min="9485" max="9485" width="8.6640625" style="48" customWidth="1"/>
    <col min="9486" max="9486" width="11.88671875" style="48" bestFit="1" customWidth="1"/>
    <col min="9487" max="9487" width="11.109375" style="48" customWidth="1"/>
    <col min="9488" max="9488" width="4" style="48"/>
    <col min="9489" max="9489" width="8" style="48" customWidth="1"/>
    <col min="9490" max="9490" width="4" style="48"/>
    <col min="9491" max="9491" width="11.5546875" style="48" customWidth="1"/>
    <col min="9492" max="9728" width="4" style="48"/>
    <col min="9729" max="9729" width="3.44140625" style="48" customWidth="1"/>
    <col min="9730" max="9730" width="29.44140625" style="48" customWidth="1"/>
    <col min="9731" max="9731" width="16.88671875" style="48" customWidth="1"/>
    <col min="9732" max="9735" width="12" style="48" customWidth="1"/>
    <col min="9736" max="9736" width="1.33203125" style="48" customWidth="1"/>
    <col min="9737" max="9737" width="1.109375" style="48" customWidth="1"/>
    <col min="9738" max="9738" width="10.44140625" style="48" customWidth="1"/>
    <col min="9739" max="9739" width="11.44140625" style="48" bestFit="1" customWidth="1"/>
    <col min="9740" max="9740" width="11.88671875" style="48" customWidth="1"/>
    <col min="9741" max="9741" width="8.6640625" style="48" customWidth="1"/>
    <col min="9742" max="9742" width="11.88671875" style="48" bestFit="1" customWidth="1"/>
    <col min="9743" max="9743" width="11.109375" style="48" customWidth="1"/>
    <col min="9744" max="9744" width="4" style="48"/>
    <col min="9745" max="9745" width="8" style="48" customWidth="1"/>
    <col min="9746" max="9746" width="4" style="48"/>
    <col min="9747" max="9747" width="11.5546875" style="48" customWidth="1"/>
    <col min="9748" max="9984" width="4" style="48"/>
    <col min="9985" max="9985" width="3.44140625" style="48" customWidth="1"/>
    <col min="9986" max="9986" width="29.44140625" style="48" customWidth="1"/>
    <col min="9987" max="9987" width="16.88671875" style="48" customWidth="1"/>
    <col min="9988" max="9991" width="12" style="48" customWidth="1"/>
    <col min="9992" max="9992" width="1.33203125" style="48" customWidth="1"/>
    <col min="9993" max="9993" width="1.109375" style="48" customWidth="1"/>
    <col min="9994" max="9994" width="10.44140625" style="48" customWidth="1"/>
    <col min="9995" max="9995" width="11.44140625" style="48" bestFit="1" customWidth="1"/>
    <col min="9996" max="9996" width="11.88671875" style="48" customWidth="1"/>
    <col min="9997" max="9997" width="8.6640625" style="48" customWidth="1"/>
    <col min="9998" max="9998" width="11.88671875" style="48" bestFit="1" customWidth="1"/>
    <col min="9999" max="9999" width="11.109375" style="48" customWidth="1"/>
    <col min="10000" max="10000" width="4" style="48"/>
    <col min="10001" max="10001" width="8" style="48" customWidth="1"/>
    <col min="10002" max="10002" width="4" style="48"/>
    <col min="10003" max="10003" width="11.5546875" style="48" customWidth="1"/>
    <col min="10004" max="10240" width="4" style="48"/>
    <col min="10241" max="10241" width="3.44140625" style="48" customWidth="1"/>
    <col min="10242" max="10242" width="29.44140625" style="48" customWidth="1"/>
    <col min="10243" max="10243" width="16.88671875" style="48" customWidth="1"/>
    <col min="10244" max="10247" width="12" style="48" customWidth="1"/>
    <col min="10248" max="10248" width="1.33203125" style="48" customWidth="1"/>
    <col min="10249" max="10249" width="1.109375" style="48" customWidth="1"/>
    <col min="10250" max="10250" width="10.44140625" style="48" customWidth="1"/>
    <col min="10251" max="10251" width="11.44140625" style="48" bestFit="1" customWidth="1"/>
    <col min="10252" max="10252" width="11.88671875" style="48" customWidth="1"/>
    <col min="10253" max="10253" width="8.6640625" style="48" customWidth="1"/>
    <col min="10254" max="10254" width="11.88671875" style="48" bestFit="1" customWidth="1"/>
    <col min="10255" max="10255" width="11.109375" style="48" customWidth="1"/>
    <col min="10256" max="10256" width="4" style="48"/>
    <col min="10257" max="10257" width="8" style="48" customWidth="1"/>
    <col min="10258" max="10258" width="4" style="48"/>
    <col min="10259" max="10259" width="11.5546875" style="48" customWidth="1"/>
    <col min="10260" max="10496" width="4" style="48"/>
    <col min="10497" max="10497" width="3.44140625" style="48" customWidth="1"/>
    <col min="10498" max="10498" width="29.44140625" style="48" customWidth="1"/>
    <col min="10499" max="10499" width="16.88671875" style="48" customWidth="1"/>
    <col min="10500" max="10503" width="12" style="48" customWidth="1"/>
    <col min="10504" max="10504" width="1.33203125" style="48" customWidth="1"/>
    <col min="10505" max="10505" width="1.109375" style="48" customWidth="1"/>
    <col min="10506" max="10506" width="10.44140625" style="48" customWidth="1"/>
    <col min="10507" max="10507" width="11.44140625" style="48" bestFit="1" customWidth="1"/>
    <col min="10508" max="10508" width="11.88671875" style="48" customWidth="1"/>
    <col min="10509" max="10509" width="8.6640625" style="48" customWidth="1"/>
    <col min="10510" max="10510" width="11.88671875" style="48" bestFit="1" customWidth="1"/>
    <col min="10511" max="10511" width="11.109375" style="48" customWidth="1"/>
    <col min="10512" max="10512" width="4" style="48"/>
    <col min="10513" max="10513" width="8" style="48" customWidth="1"/>
    <col min="10514" max="10514" width="4" style="48"/>
    <col min="10515" max="10515" width="11.5546875" style="48" customWidth="1"/>
    <col min="10516" max="10752" width="4" style="48"/>
    <col min="10753" max="10753" width="3.44140625" style="48" customWidth="1"/>
    <col min="10754" max="10754" width="29.44140625" style="48" customWidth="1"/>
    <col min="10755" max="10755" width="16.88671875" style="48" customWidth="1"/>
    <col min="10756" max="10759" width="12" style="48" customWidth="1"/>
    <col min="10760" max="10760" width="1.33203125" style="48" customWidth="1"/>
    <col min="10761" max="10761" width="1.109375" style="48" customWidth="1"/>
    <col min="10762" max="10762" width="10.44140625" style="48" customWidth="1"/>
    <col min="10763" max="10763" width="11.44140625" style="48" bestFit="1" customWidth="1"/>
    <col min="10764" max="10764" width="11.88671875" style="48" customWidth="1"/>
    <col min="10765" max="10765" width="8.6640625" style="48" customWidth="1"/>
    <col min="10766" max="10766" width="11.88671875" style="48" bestFit="1" customWidth="1"/>
    <col min="10767" max="10767" width="11.109375" style="48" customWidth="1"/>
    <col min="10768" max="10768" width="4" style="48"/>
    <col min="10769" max="10769" width="8" style="48" customWidth="1"/>
    <col min="10770" max="10770" width="4" style="48"/>
    <col min="10771" max="10771" width="11.5546875" style="48" customWidth="1"/>
    <col min="10772" max="11008" width="4" style="48"/>
    <col min="11009" max="11009" width="3.44140625" style="48" customWidth="1"/>
    <col min="11010" max="11010" width="29.44140625" style="48" customWidth="1"/>
    <col min="11011" max="11011" width="16.88671875" style="48" customWidth="1"/>
    <col min="11012" max="11015" width="12" style="48" customWidth="1"/>
    <col min="11016" max="11016" width="1.33203125" style="48" customWidth="1"/>
    <col min="11017" max="11017" width="1.109375" style="48" customWidth="1"/>
    <col min="11018" max="11018" width="10.44140625" style="48" customWidth="1"/>
    <col min="11019" max="11019" width="11.44140625" style="48" bestFit="1" customWidth="1"/>
    <col min="11020" max="11020" width="11.88671875" style="48" customWidth="1"/>
    <col min="11021" max="11021" width="8.6640625" style="48" customWidth="1"/>
    <col min="11022" max="11022" width="11.88671875" style="48" bestFit="1" customWidth="1"/>
    <col min="11023" max="11023" width="11.109375" style="48" customWidth="1"/>
    <col min="11024" max="11024" width="4" style="48"/>
    <col min="11025" max="11025" width="8" style="48" customWidth="1"/>
    <col min="11026" max="11026" width="4" style="48"/>
    <col min="11027" max="11027" width="11.5546875" style="48" customWidth="1"/>
    <col min="11028" max="11264" width="4" style="48"/>
    <col min="11265" max="11265" width="3.44140625" style="48" customWidth="1"/>
    <col min="11266" max="11266" width="29.44140625" style="48" customWidth="1"/>
    <col min="11267" max="11267" width="16.88671875" style="48" customWidth="1"/>
    <col min="11268" max="11271" width="12" style="48" customWidth="1"/>
    <col min="11272" max="11272" width="1.33203125" style="48" customWidth="1"/>
    <col min="11273" max="11273" width="1.109375" style="48" customWidth="1"/>
    <col min="11274" max="11274" width="10.44140625" style="48" customWidth="1"/>
    <col min="11275" max="11275" width="11.44140625" style="48" bestFit="1" customWidth="1"/>
    <col min="11276" max="11276" width="11.88671875" style="48" customWidth="1"/>
    <col min="11277" max="11277" width="8.6640625" style="48" customWidth="1"/>
    <col min="11278" max="11278" width="11.88671875" style="48" bestFit="1" customWidth="1"/>
    <col min="11279" max="11279" width="11.109375" style="48" customWidth="1"/>
    <col min="11280" max="11280" width="4" style="48"/>
    <col min="11281" max="11281" width="8" style="48" customWidth="1"/>
    <col min="11282" max="11282" width="4" style="48"/>
    <col min="11283" max="11283" width="11.5546875" style="48" customWidth="1"/>
    <col min="11284" max="11520" width="4" style="48"/>
    <col min="11521" max="11521" width="3.44140625" style="48" customWidth="1"/>
    <col min="11522" max="11522" width="29.44140625" style="48" customWidth="1"/>
    <col min="11523" max="11523" width="16.88671875" style="48" customWidth="1"/>
    <col min="11524" max="11527" width="12" style="48" customWidth="1"/>
    <col min="11528" max="11528" width="1.33203125" style="48" customWidth="1"/>
    <col min="11529" max="11529" width="1.109375" style="48" customWidth="1"/>
    <col min="11530" max="11530" width="10.44140625" style="48" customWidth="1"/>
    <col min="11531" max="11531" width="11.44140625" style="48" bestFit="1" customWidth="1"/>
    <col min="11532" max="11532" width="11.88671875" style="48" customWidth="1"/>
    <col min="11533" max="11533" width="8.6640625" style="48" customWidth="1"/>
    <col min="11534" max="11534" width="11.88671875" style="48" bestFit="1" customWidth="1"/>
    <col min="11535" max="11535" width="11.109375" style="48" customWidth="1"/>
    <col min="11536" max="11536" width="4" style="48"/>
    <col min="11537" max="11537" width="8" style="48" customWidth="1"/>
    <col min="11538" max="11538" width="4" style="48"/>
    <col min="11539" max="11539" width="11.5546875" style="48" customWidth="1"/>
    <col min="11540" max="11776" width="4" style="48"/>
    <col min="11777" max="11777" width="3.44140625" style="48" customWidth="1"/>
    <col min="11778" max="11778" width="29.44140625" style="48" customWidth="1"/>
    <col min="11779" max="11779" width="16.88671875" style="48" customWidth="1"/>
    <col min="11780" max="11783" width="12" style="48" customWidth="1"/>
    <col min="11784" max="11784" width="1.33203125" style="48" customWidth="1"/>
    <col min="11785" max="11785" width="1.109375" style="48" customWidth="1"/>
    <col min="11786" max="11786" width="10.44140625" style="48" customWidth="1"/>
    <col min="11787" max="11787" width="11.44140625" style="48" bestFit="1" customWidth="1"/>
    <col min="11788" max="11788" width="11.88671875" style="48" customWidth="1"/>
    <col min="11789" max="11789" width="8.6640625" style="48" customWidth="1"/>
    <col min="11790" max="11790" width="11.88671875" style="48" bestFit="1" customWidth="1"/>
    <col min="11791" max="11791" width="11.109375" style="48" customWidth="1"/>
    <col min="11792" max="11792" width="4" style="48"/>
    <col min="11793" max="11793" width="8" style="48" customWidth="1"/>
    <col min="11794" max="11794" width="4" style="48"/>
    <col min="11795" max="11795" width="11.5546875" style="48" customWidth="1"/>
    <col min="11796" max="12032" width="4" style="48"/>
    <col min="12033" max="12033" width="3.44140625" style="48" customWidth="1"/>
    <col min="12034" max="12034" width="29.44140625" style="48" customWidth="1"/>
    <col min="12035" max="12035" width="16.88671875" style="48" customWidth="1"/>
    <col min="12036" max="12039" width="12" style="48" customWidth="1"/>
    <col min="12040" max="12040" width="1.33203125" style="48" customWidth="1"/>
    <col min="12041" max="12041" width="1.109375" style="48" customWidth="1"/>
    <col min="12042" max="12042" width="10.44140625" style="48" customWidth="1"/>
    <col min="12043" max="12043" width="11.44140625" style="48" bestFit="1" customWidth="1"/>
    <col min="12044" max="12044" width="11.88671875" style="48" customWidth="1"/>
    <col min="12045" max="12045" width="8.6640625" style="48" customWidth="1"/>
    <col min="12046" max="12046" width="11.88671875" style="48" bestFit="1" customWidth="1"/>
    <col min="12047" max="12047" width="11.109375" style="48" customWidth="1"/>
    <col min="12048" max="12048" width="4" style="48"/>
    <col min="12049" max="12049" width="8" style="48" customWidth="1"/>
    <col min="12050" max="12050" width="4" style="48"/>
    <col min="12051" max="12051" width="11.5546875" style="48" customWidth="1"/>
    <col min="12052" max="12288" width="4" style="48"/>
    <col min="12289" max="12289" width="3.44140625" style="48" customWidth="1"/>
    <col min="12290" max="12290" width="29.44140625" style="48" customWidth="1"/>
    <col min="12291" max="12291" width="16.88671875" style="48" customWidth="1"/>
    <col min="12292" max="12295" width="12" style="48" customWidth="1"/>
    <col min="12296" max="12296" width="1.33203125" style="48" customWidth="1"/>
    <col min="12297" max="12297" width="1.109375" style="48" customWidth="1"/>
    <col min="12298" max="12298" width="10.44140625" style="48" customWidth="1"/>
    <col min="12299" max="12299" width="11.44140625" style="48" bestFit="1" customWidth="1"/>
    <col min="12300" max="12300" width="11.88671875" style="48" customWidth="1"/>
    <col min="12301" max="12301" width="8.6640625" style="48" customWidth="1"/>
    <col min="12302" max="12302" width="11.88671875" style="48" bestFit="1" customWidth="1"/>
    <col min="12303" max="12303" width="11.109375" style="48" customWidth="1"/>
    <col min="12304" max="12304" width="4" style="48"/>
    <col min="12305" max="12305" width="8" style="48" customWidth="1"/>
    <col min="12306" max="12306" width="4" style="48"/>
    <col min="12307" max="12307" width="11.5546875" style="48" customWidth="1"/>
    <col min="12308" max="12544" width="4" style="48"/>
    <col min="12545" max="12545" width="3.44140625" style="48" customWidth="1"/>
    <col min="12546" max="12546" width="29.44140625" style="48" customWidth="1"/>
    <col min="12547" max="12547" width="16.88671875" style="48" customWidth="1"/>
    <col min="12548" max="12551" width="12" style="48" customWidth="1"/>
    <col min="12552" max="12552" width="1.33203125" style="48" customWidth="1"/>
    <col min="12553" max="12553" width="1.109375" style="48" customWidth="1"/>
    <col min="12554" max="12554" width="10.44140625" style="48" customWidth="1"/>
    <col min="12555" max="12555" width="11.44140625" style="48" bestFit="1" customWidth="1"/>
    <col min="12556" max="12556" width="11.88671875" style="48" customWidth="1"/>
    <col min="12557" max="12557" width="8.6640625" style="48" customWidth="1"/>
    <col min="12558" max="12558" width="11.88671875" style="48" bestFit="1" customWidth="1"/>
    <col min="12559" max="12559" width="11.109375" style="48" customWidth="1"/>
    <col min="12560" max="12560" width="4" style="48"/>
    <col min="12561" max="12561" width="8" style="48" customWidth="1"/>
    <col min="12562" max="12562" width="4" style="48"/>
    <col min="12563" max="12563" width="11.5546875" style="48" customWidth="1"/>
    <col min="12564" max="12800" width="4" style="48"/>
    <col min="12801" max="12801" width="3.44140625" style="48" customWidth="1"/>
    <col min="12802" max="12802" width="29.44140625" style="48" customWidth="1"/>
    <col min="12803" max="12803" width="16.88671875" style="48" customWidth="1"/>
    <col min="12804" max="12807" width="12" style="48" customWidth="1"/>
    <col min="12808" max="12808" width="1.33203125" style="48" customWidth="1"/>
    <col min="12809" max="12809" width="1.109375" style="48" customWidth="1"/>
    <col min="12810" max="12810" width="10.44140625" style="48" customWidth="1"/>
    <col min="12811" max="12811" width="11.44140625" style="48" bestFit="1" customWidth="1"/>
    <col min="12812" max="12812" width="11.88671875" style="48" customWidth="1"/>
    <col min="12813" max="12813" width="8.6640625" style="48" customWidth="1"/>
    <col min="12814" max="12814" width="11.88671875" style="48" bestFit="1" customWidth="1"/>
    <col min="12815" max="12815" width="11.109375" style="48" customWidth="1"/>
    <col min="12816" max="12816" width="4" style="48"/>
    <col min="12817" max="12817" width="8" style="48" customWidth="1"/>
    <col min="12818" max="12818" width="4" style="48"/>
    <col min="12819" max="12819" width="11.5546875" style="48" customWidth="1"/>
    <col min="12820" max="13056" width="4" style="48"/>
    <col min="13057" max="13057" width="3.44140625" style="48" customWidth="1"/>
    <col min="13058" max="13058" width="29.44140625" style="48" customWidth="1"/>
    <col min="13059" max="13059" width="16.88671875" style="48" customWidth="1"/>
    <col min="13060" max="13063" width="12" style="48" customWidth="1"/>
    <col min="13064" max="13064" width="1.33203125" style="48" customWidth="1"/>
    <col min="13065" max="13065" width="1.109375" style="48" customWidth="1"/>
    <col min="13066" max="13066" width="10.44140625" style="48" customWidth="1"/>
    <col min="13067" max="13067" width="11.44140625" style="48" bestFit="1" customWidth="1"/>
    <col min="13068" max="13068" width="11.88671875" style="48" customWidth="1"/>
    <col min="13069" max="13069" width="8.6640625" style="48" customWidth="1"/>
    <col min="13070" max="13070" width="11.88671875" style="48" bestFit="1" customWidth="1"/>
    <col min="13071" max="13071" width="11.109375" style="48" customWidth="1"/>
    <col min="13072" max="13072" width="4" style="48"/>
    <col min="13073" max="13073" width="8" style="48" customWidth="1"/>
    <col min="13074" max="13074" width="4" style="48"/>
    <col min="13075" max="13075" width="11.5546875" style="48" customWidth="1"/>
    <col min="13076" max="13312" width="4" style="48"/>
    <col min="13313" max="13313" width="3.44140625" style="48" customWidth="1"/>
    <col min="13314" max="13314" width="29.44140625" style="48" customWidth="1"/>
    <col min="13315" max="13315" width="16.88671875" style="48" customWidth="1"/>
    <col min="13316" max="13319" width="12" style="48" customWidth="1"/>
    <col min="13320" max="13320" width="1.33203125" style="48" customWidth="1"/>
    <col min="13321" max="13321" width="1.109375" style="48" customWidth="1"/>
    <col min="13322" max="13322" width="10.44140625" style="48" customWidth="1"/>
    <col min="13323" max="13323" width="11.44140625" style="48" bestFit="1" customWidth="1"/>
    <col min="13324" max="13324" width="11.88671875" style="48" customWidth="1"/>
    <col min="13325" max="13325" width="8.6640625" style="48" customWidth="1"/>
    <col min="13326" max="13326" width="11.88671875" style="48" bestFit="1" customWidth="1"/>
    <col min="13327" max="13327" width="11.109375" style="48" customWidth="1"/>
    <col min="13328" max="13328" width="4" style="48"/>
    <col min="13329" max="13329" width="8" style="48" customWidth="1"/>
    <col min="13330" max="13330" width="4" style="48"/>
    <col min="13331" max="13331" width="11.5546875" style="48" customWidth="1"/>
    <col min="13332" max="13568" width="4" style="48"/>
    <col min="13569" max="13569" width="3.44140625" style="48" customWidth="1"/>
    <col min="13570" max="13570" width="29.44140625" style="48" customWidth="1"/>
    <col min="13571" max="13571" width="16.88671875" style="48" customWidth="1"/>
    <col min="13572" max="13575" width="12" style="48" customWidth="1"/>
    <col min="13576" max="13576" width="1.33203125" style="48" customWidth="1"/>
    <col min="13577" max="13577" width="1.109375" style="48" customWidth="1"/>
    <col min="13578" max="13578" width="10.44140625" style="48" customWidth="1"/>
    <col min="13579" max="13579" width="11.44140625" style="48" bestFit="1" customWidth="1"/>
    <col min="13580" max="13580" width="11.88671875" style="48" customWidth="1"/>
    <col min="13581" max="13581" width="8.6640625" style="48" customWidth="1"/>
    <col min="13582" max="13582" width="11.88671875" style="48" bestFit="1" customWidth="1"/>
    <col min="13583" max="13583" width="11.109375" style="48" customWidth="1"/>
    <col min="13584" max="13584" width="4" style="48"/>
    <col min="13585" max="13585" width="8" style="48" customWidth="1"/>
    <col min="13586" max="13586" width="4" style="48"/>
    <col min="13587" max="13587" width="11.5546875" style="48" customWidth="1"/>
    <col min="13588" max="13824" width="4" style="48"/>
    <col min="13825" max="13825" width="3.44140625" style="48" customWidth="1"/>
    <col min="13826" max="13826" width="29.44140625" style="48" customWidth="1"/>
    <col min="13827" max="13827" width="16.88671875" style="48" customWidth="1"/>
    <col min="13828" max="13831" width="12" style="48" customWidth="1"/>
    <col min="13832" max="13832" width="1.33203125" style="48" customWidth="1"/>
    <col min="13833" max="13833" width="1.109375" style="48" customWidth="1"/>
    <col min="13834" max="13834" width="10.44140625" style="48" customWidth="1"/>
    <col min="13835" max="13835" width="11.44140625" style="48" bestFit="1" customWidth="1"/>
    <col min="13836" max="13836" width="11.88671875" style="48" customWidth="1"/>
    <col min="13837" max="13837" width="8.6640625" style="48" customWidth="1"/>
    <col min="13838" max="13838" width="11.88671875" style="48" bestFit="1" customWidth="1"/>
    <col min="13839" max="13839" width="11.109375" style="48" customWidth="1"/>
    <col min="13840" max="13840" width="4" style="48"/>
    <col min="13841" max="13841" width="8" style="48" customWidth="1"/>
    <col min="13842" max="13842" width="4" style="48"/>
    <col min="13843" max="13843" width="11.5546875" style="48" customWidth="1"/>
    <col min="13844" max="14080" width="4" style="48"/>
    <col min="14081" max="14081" width="3.44140625" style="48" customWidth="1"/>
    <col min="14082" max="14082" width="29.44140625" style="48" customWidth="1"/>
    <col min="14083" max="14083" width="16.88671875" style="48" customWidth="1"/>
    <col min="14084" max="14087" width="12" style="48" customWidth="1"/>
    <col min="14088" max="14088" width="1.33203125" style="48" customWidth="1"/>
    <col min="14089" max="14089" width="1.109375" style="48" customWidth="1"/>
    <col min="14090" max="14090" width="10.44140625" style="48" customWidth="1"/>
    <col min="14091" max="14091" width="11.44140625" style="48" bestFit="1" customWidth="1"/>
    <col min="14092" max="14092" width="11.88671875" style="48" customWidth="1"/>
    <col min="14093" max="14093" width="8.6640625" style="48" customWidth="1"/>
    <col min="14094" max="14094" width="11.88671875" style="48" bestFit="1" customWidth="1"/>
    <col min="14095" max="14095" width="11.109375" style="48" customWidth="1"/>
    <col min="14096" max="14096" width="4" style="48"/>
    <col min="14097" max="14097" width="8" style="48" customWidth="1"/>
    <col min="14098" max="14098" width="4" style="48"/>
    <col min="14099" max="14099" width="11.5546875" style="48" customWidth="1"/>
    <col min="14100" max="14336" width="4" style="48"/>
    <col min="14337" max="14337" width="3.44140625" style="48" customWidth="1"/>
    <col min="14338" max="14338" width="29.44140625" style="48" customWidth="1"/>
    <col min="14339" max="14339" width="16.88671875" style="48" customWidth="1"/>
    <col min="14340" max="14343" width="12" style="48" customWidth="1"/>
    <col min="14344" max="14344" width="1.33203125" style="48" customWidth="1"/>
    <col min="14345" max="14345" width="1.109375" style="48" customWidth="1"/>
    <col min="14346" max="14346" width="10.44140625" style="48" customWidth="1"/>
    <col min="14347" max="14347" width="11.44140625" style="48" bestFit="1" customWidth="1"/>
    <col min="14348" max="14348" width="11.88671875" style="48" customWidth="1"/>
    <col min="14349" max="14349" width="8.6640625" style="48" customWidth="1"/>
    <col min="14350" max="14350" width="11.88671875" style="48" bestFit="1" customWidth="1"/>
    <col min="14351" max="14351" width="11.109375" style="48" customWidth="1"/>
    <col min="14352" max="14352" width="4" style="48"/>
    <col min="14353" max="14353" width="8" style="48" customWidth="1"/>
    <col min="14354" max="14354" width="4" style="48"/>
    <col min="14355" max="14355" width="11.5546875" style="48" customWidth="1"/>
    <col min="14356" max="14592" width="4" style="48"/>
    <col min="14593" max="14593" width="3.44140625" style="48" customWidth="1"/>
    <col min="14594" max="14594" width="29.44140625" style="48" customWidth="1"/>
    <col min="14595" max="14595" width="16.88671875" style="48" customWidth="1"/>
    <col min="14596" max="14599" width="12" style="48" customWidth="1"/>
    <col min="14600" max="14600" width="1.33203125" style="48" customWidth="1"/>
    <col min="14601" max="14601" width="1.109375" style="48" customWidth="1"/>
    <col min="14602" max="14602" width="10.44140625" style="48" customWidth="1"/>
    <col min="14603" max="14603" width="11.44140625" style="48" bestFit="1" customWidth="1"/>
    <col min="14604" max="14604" width="11.88671875" style="48" customWidth="1"/>
    <col min="14605" max="14605" width="8.6640625" style="48" customWidth="1"/>
    <col min="14606" max="14606" width="11.88671875" style="48" bestFit="1" customWidth="1"/>
    <col min="14607" max="14607" width="11.109375" style="48" customWidth="1"/>
    <col min="14608" max="14608" width="4" style="48"/>
    <col min="14609" max="14609" width="8" style="48" customWidth="1"/>
    <col min="14610" max="14610" width="4" style="48"/>
    <col min="14611" max="14611" width="11.5546875" style="48" customWidth="1"/>
    <col min="14612" max="14848" width="4" style="48"/>
    <col min="14849" max="14849" width="3.44140625" style="48" customWidth="1"/>
    <col min="14850" max="14850" width="29.44140625" style="48" customWidth="1"/>
    <col min="14851" max="14851" width="16.88671875" style="48" customWidth="1"/>
    <col min="14852" max="14855" width="12" style="48" customWidth="1"/>
    <col min="14856" max="14856" width="1.33203125" style="48" customWidth="1"/>
    <col min="14857" max="14857" width="1.109375" style="48" customWidth="1"/>
    <col min="14858" max="14858" width="10.44140625" style="48" customWidth="1"/>
    <col min="14859" max="14859" width="11.44140625" style="48" bestFit="1" customWidth="1"/>
    <col min="14860" max="14860" width="11.88671875" style="48" customWidth="1"/>
    <col min="14861" max="14861" width="8.6640625" style="48" customWidth="1"/>
    <col min="14862" max="14862" width="11.88671875" style="48" bestFit="1" customWidth="1"/>
    <col min="14863" max="14863" width="11.109375" style="48" customWidth="1"/>
    <col min="14864" max="14864" width="4" style="48"/>
    <col min="14865" max="14865" width="8" style="48" customWidth="1"/>
    <col min="14866" max="14866" width="4" style="48"/>
    <col min="14867" max="14867" width="11.5546875" style="48" customWidth="1"/>
    <col min="14868" max="15104" width="4" style="48"/>
    <col min="15105" max="15105" width="3.44140625" style="48" customWidth="1"/>
    <col min="15106" max="15106" width="29.44140625" style="48" customWidth="1"/>
    <col min="15107" max="15107" width="16.88671875" style="48" customWidth="1"/>
    <col min="15108" max="15111" width="12" style="48" customWidth="1"/>
    <col min="15112" max="15112" width="1.33203125" style="48" customWidth="1"/>
    <col min="15113" max="15113" width="1.109375" style="48" customWidth="1"/>
    <col min="15114" max="15114" width="10.44140625" style="48" customWidth="1"/>
    <col min="15115" max="15115" width="11.44140625" style="48" bestFit="1" customWidth="1"/>
    <col min="15116" max="15116" width="11.88671875" style="48" customWidth="1"/>
    <col min="15117" max="15117" width="8.6640625" style="48" customWidth="1"/>
    <col min="15118" max="15118" width="11.88671875" style="48" bestFit="1" customWidth="1"/>
    <col min="15119" max="15119" width="11.109375" style="48" customWidth="1"/>
    <col min="15120" max="15120" width="4" style="48"/>
    <col min="15121" max="15121" width="8" style="48" customWidth="1"/>
    <col min="15122" max="15122" width="4" style="48"/>
    <col min="15123" max="15123" width="11.5546875" style="48" customWidth="1"/>
    <col min="15124" max="15360" width="4" style="48"/>
    <col min="15361" max="15361" width="3.44140625" style="48" customWidth="1"/>
    <col min="15362" max="15362" width="29.44140625" style="48" customWidth="1"/>
    <col min="15363" max="15363" width="16.88671875" style="48" customWidth="1"/>
    <col min="15364" max="15367" width="12" style="48" customWidth="1"/>
    <col min="15368" max="15368" width="1.33203125" style="48" customWidth="1"/>
    <col min="15369" max="15369" width="1.109375" style="48" customWidth="1"/>
    <col min="15370" max="15370" width="10.44140625" style="48" customWidth="1"/>
    <col min="15371" max="15371" width="11.44140625" style="48" bestFit="1" customWidth="1"/>
    <col min="15372" max="15372" width="11.88671875" style="48" customWidth="1"/>
    <col min="15373" max="15373" width="8.6640625" style="48" customWidth="1"/>
    <col min="15374" max="15374" width="11.88671875" style="48" bestFit="1" customWidth="1"/>
    <col min="15375" max="15375" width="11.109375" style="48" customWidth="1"/>
    <col min="15376" max="15376" width="4" style="48"/>
    <col min="15377" max="15377" width="8" style="48" customWidth="1"/>
    <col min="15378" max="15378" width="4" style="48"/>
    <col min="15379" max="15379" width="11.5546875" style="48" customWidth="1"/>
    <col min="15380" max="15616" width="4" style="48"/>
    <col min="15617" max="15617" width="3.44140625" style="48" customWidth="1"/>
    <col min="15618" max="15618" width="29.44140625" style="48" customWidth="1"/>
    <col min="15619" max="15619" width="16.88671875" style="48" customWidth="1"/>
    <col min="15620" max="15623" width="12" style="48" customWidth="1"/>
    <col min="15624" max="15624" width="1.33203125" style="48" customWidth="1"/>
    <col min="15625" max="15625" width="1.109375" style="48" customWidth="1"/>
    <col min="15626" max="15626" width="10.44140625" style="48" customWidth="1"/>
    <col min="15627" max="15627" width="11.44140625" style="48" bestFit="1" customWidth="1"/>
    <col min="15628" max="15628" width="11.88671875" style="48" customWidth="1"/>
    <col min="15629" max="15629" width="8.6640625" style="48" customWidth="1"/>
    <col min="15630" max="15630" width="11.88671875" style="48" bestFit="1" customWidth="1"/>
    <col min="15631" max="15631" width="11.109375" style="48" customWidth="1"/>
    <col min="15632" max="15632" width="4" style="48"/>
    <col min="15633" max="15633" width="8" style="48" customWidth="1"/>
    <col min="15634" max="15634" width="4" style="48"/>
    <col min="15635" max="15635" width="11.5546875" style="48" customWidth="1"/>
    <col min="15636" max="15872" width="4" style="48"/>
    <col min="15873" max="15873" width="3.44140625" style="48" customWidth="1"/>
    <col min="15874" max="15874" width="29.44140625" style="48" customWidth="1"/>
    <col min="15875" max="15875" width="16.88671875" style="48" customWidth="1"/>
    <col min="15876" max="15879" width="12" style="48" customWidth="1"/>
    <col min="15880" max="15880" width="1.33203125" style="48" customWidth="1"/>
    <col min="15881" max="15881" width="1.109375" style="48" customWidth="1"/>
    <col min="15882" max="15882" width="10.44140625" style="48" customWidth="1"/>
    <col min="15883" max="15883" width="11.44140625" style="48" bestFit="1" customWidth="1"/>
    <col min="15884" max="15884" width="11.88671875" style="48" customWidth="1"/>
    <col min="15885" max="15885" width="8.6640625" style="48" customWidth="1"/>
    <col min="15886" max="15886" width="11.88671875" style="48" bestFit="1" customWidth="1"/>
    <col min="15887" max="15887" width="11.109375" style="48" customWidth="1"/>
    <col min="15888" max="15888" width="4" style="48"/>
    <col min="15889" max="15889" width="8" style="48" customWidth="1"/>
    <col min="15890" max="15890" width="4" style="48"/>
    <col min="15891" max="15891" width="11.5546875" style="48" customWidth="1"/>
    <col min="15892" max="16128" width="4" style="48"/>
    <col min="16129" max="16129" width="3.44140625" style="48" customWidth="1"/>
    <col min="16130" max="16130" width="29.44140625" style="48" customWidth="1"/>
    <col min="16131" max="16131" width="16.88671875" style="48" customWidth="1"/>
    <col min="16132" max="16135" width="12" style="48" customWidth="1"/>
    <col min="16136" max="16136" width="1.33203125" style="48" customWidth="1"/>
    <col min="16137" max="16137" width="1.109375" style="48" customWidth="1"/>
    <col min="16138" max="16138" width="10.44140625" style="48" customWidth="1"/>
    <col min="16139" max="16139" width="11.44140625" style="48" bestFit="1" customWidth="1"/>
    <col min="16140" max="16140" width="11.88671875" style="48" customWidth="1"/>
    <col min="16141" max="16141" width="8.6640625" style="48" customWidth="1"/>
    <col min="16142" max="16142" width="11.88671875" style="48" bestFit="1" customWidth="1"/>
    <col min="16143" max="16143" width="11.109375" style="48" customWidth="1"/>
    <col min="16144" max="16144" width="4" style="48"/>
    <col min="16145" max="16145" width="8" style="48" customWidth="1"/>
    <col min="16146" max="16146" width="4" style="48"/>
    <col min="16147" max="16147" width="11.5546875" style="48" customWidth="1"/>
    <col min="16148" max="16384" width="4" style="48"/>
  </cols>
  <sheetData>
    <row r="1" spans="1:17">
      <c r="J1" s="49"/>
      <c r="O1" s="50"/>
    </row>
    <row r="2" spans="1:17" ht="11.25" customHeight="1">
      <c r="C2" s="387" t="s">
        <v>183</v>
      </c>
      <c r="D2" s="387"/>
      <c r="E2" s="387"/>
      <c r="F2" s="387"/>
      <c r="G2" s="387"/>
      <c r="H2" s="387"/>
      <c r="I2" s="387"/>
      <c r="J2" s="51"/>
      <c r="K2" s="387" t="s">
        <v>80</v>
      </c>
      <c r="L2" s="387"/>
      <c r="M2" s="50"/>
      <c r="O2" s="52"/>
    </row>
    <row r="3" spans="1:17">
      <c r="B3" s="53"/>
      <c r="C3" s="388" t="s">
        <v>184</v>
      </c>
      <c r="D3" s="388"/>
      <c r="E3" s="388"/>
      <c r="F3" s="54"/>
      <c r="G3" s="388" t="s">
        <v>209</v>
      </c>
      <c r="H3" s="388"/>
      <c r="I3" s="388"/>
      <c r="J3" s="51"/>
      <c r="K3" s="389" t="s">
        <v>77</v>
      </c>
      <c r="L3" s="389"/>
      <c r="O3" s="55"/>
      <c r="P3" s="55"/>
      <c r="Q3" s="55"/>
    </row>
    <row r="4" spans="1:17">
      <c r="B4" s="56" t="s">
        <v>78</v>
      </c>
      <c r="C4" s="349" t="s">
        <v>267</v>
      </c>
      <c r="D4" s="350" t="s">
        <v>268</v>
      </c>
      <c r="E4" s="58" t="s">
        <v>92</v>
      </c>
      <c r="F4" s="59"/>
      <c r="G4" s="60" t="s">
        <v>269</v>
      </c>
      <c r="H4" s="61" t="s">
        <v>270</v>
      </c>
      <c r="I4" s="58" t="s">
        <v>92</v>
      </c>
      <c r="J4" s="62"/>
      <c r="K4" s="57" t="str">
        <f>+C4</f>
        <v>Sep-24</v>
      </c>
      <c r="L4" s="58" t="str">
        <f>+D4</f>
        <v>Sep-23</v>
      </c>
      <c r="O4" s="55"/>
      <c r="P4" s="55"/>
      <c r="Q4" s="55"/>
    </row>
    <row r="5" spans="1:17">
      <c r="B5" s="63"/>
      <c r="C5" s="63"/>
      <c r="D5" s="64"/>
      <c r="E5" s="64"/>
      <c r="F5" s="65"/>
      <c r="G5" s="63"/>
      <c r="H5" s="64"/>
      <c r="I5" s="66"/>
      <c r="J5" s="51"/>
      <c r="K5" s="63"/>
      <c r="L5" s="64"/>
      <c r="O5" s="55"/>
      <c r="P5" s="55"/>
      <c r="Q5" s="55"/>
    </row>
    <row r="6" spans="1:17">
      <c r="A6" s="67"/>
      <c r="B6" s="68" t="s">
        <v>182</v>
      </c>
      <c r="C6" s="69">
        <v>26990</v>
      </c>
      <c r="D6" s="70">
        <v>24198</v>
      </c>
      <c r="E6" s="71">
        <v>0.1154</v>
      </c>
      <c r="F6" s="72"/>
      <c r="G6" s="69">
        <v>9005</v>
      </c>
      <c r="H6" s="70">
        <v>8408</v>
      </c>
      <c r="I6" s="71">
        <v>7.0999999999999994E-2</v>
      </c>
      <c r="J6" s="51"/>
      <c r="K6" s="73">
        <v>0.4471</v>
      </c>
      <c r="L6" s="71">
        <v>0.41439999999999999</v>
      </c>
      <c r="O6" s="55"/>
      <c r="P6" s="55"/>
      <c r="Q6" s="55"/>
    </row>
    <row r="7" spans="1:17">
      <c r="C7" s="74"/>
      <c r="E7" s="75"/>
      <c r="I7" s="75"/>
      <c r="O7" s="55"/>
      <c r="P7" s="55"/>
      <c r="Q7" s="55"/>
    </row>
    <row r="8" spans="1:17">
      <c r="J8" s="76"/>
      <c r="O8" s="55"/>
      <c r="P8" s="55"/>
      <c r="Q8" s="55"/>
    </row>
    <row r="9" spans="1:17" s="77" customFormat="1">
      <c r="B9" s="53"/>
      <c r="C9" s="385" t="s">
        <v>184</v>
      </c>
      <c r="D9" s="385"/>
      <c r="E9" s="385"/>
      <c r="G9" s="386" t="s">
        <v>209</v>
      </c>
      <c r="H9" s="386"/>
      <c r="I9" s="386"/>
    </row>
    <row r="10" spans="1:17" s="77" customFormat="1">
      <c r="B10" s="56" t="s">
        <v>218</v>
      </c>
      <c r="C10" s="57" t="str">
        <f>+C4</f>
        <v>Sep-24</v>
      </c>
      <c r="D10" s="58" t="str">
        <f>+D4</f>
        <v>Sep-23</v>
      </c>
      <c r="E10" s="58" t="s">
        <v>92</v>
      </c>
      <c r="G10" s="78" t="str">
        <f>+G4</f>
        <v>Q3 2024</v>
      </c>
      <c r="H10" s="79" t="str">
        <f>+H4</f>
        <v>Q3 2023</v>
      </c>
      <c r="I10" s="80" t="s">
        <v>92</v>
      </c>
    </row>
    <row r="11" spans="1:17" s="77" customFormat="1" ht="10.5" customHeight="1">
      <c r="B11" s="63"/>
      <c r="C11" s="63"/>
      <c r="D11" s="64"/>
      <c r="E11" s="64"/>
      <c r="G11" s="63"/>
      <c r="H11" s="64"/>
      <c r="I11" s="66"/>
    </row>
    <row r="12" spans="1:17" s="77" customFormat="1">
      <c r="B12" s="68" t="s">
        <v>219</v>
      </c>
      <c r="C12" s="69">
        <v>26990</v>
      </c>
      <c r="D12" s="70">
        <v>24198</v>
      </c>
      <c r="E12" s="71">
        <v>0.1154</v>
      </c>
      <c r="F12" s="81"/>
      <c r="G12" s="69">
        <v>9005</v>
      </c>
      <c r="H12" s="70">
        <v>8408</v>
      </c>
      <c r="I12" s="71">
        <v>7.0999999999999994E-2</v>
      </c>
    </row>
    <row r="13" spans="1:17" s="77" customFormat="1">
      <c r="B13" s="82" t="s">
        <v>220</v>
      </c>
      <c r="C13" s="83">
        <v>18584</v>
      </c>
      <c r="D13" s="84">
        <v>17550</v>
      </c>
      <c r="E13" s="85">
        <v>5.8900000000000001E-2</v>
      </c>
      <c r="F13" s="81"/>
      <c r="G13" s="83">
        <v>6465</v>
      </c>
      <c r="H13" s="84">
        <v>6998</v>
      </c>
      <c r="I13" s="85">
        <v>-7.5999999999999998E-2</v>
      </c>
    </row>
  </sheetData>
  <mergeCells count="7">
    <mergeCell ref="C9:E9"/>
    <mergeCell ref="G9:I9"/>
    <mergeCell ref="C2:I2"/>
    <mergeCell ref="K2:L2"/>
    <mergeCell ref="C3:E3"/>
    <mergeCell ref="G3:I3"/>
    <mergeCell ref="K3:L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F5EF"/>
    <pageSetUpPr fitToPage="1"/>
  </sheetPr>
  <dimension ref="B2:L22"/>
  <sheetViews>
    <sheetView showGridLines="0" zoomScaleNormal="100" workbookViewId="0">
      <selection activeCell="C7" sqref="C7"/>
    </sheetView>
  </sheetViews>
  <sheetFormatPr baseColWidth="10" defaultColWidth="10" defaultRowHeight="10.199999999999999"/>
  <cols>
    <col min="1" max="1" width="2.6640625" style="48" customWidth="1"/>
    <col min="2" max="2" width="31.21875" style="48" customWidth="1"/>
    <col min="3" max="5" width="10.6640625" style="48" customWidth="1"/>
    <col min="6" max="6" width="1.33203125" style="48" customWidth="1"/>
    <col min="7" max="9" width="10.6640625" style="48" customWidth="1"/>
    <col min="10" max="10" width="1.44140625" style="48" customWidth="1"/>
    <col min="11" max="12" width="10.6640625" style="48" customWidth="1"/>
    <col min="13" max="13" width="8.5546875" style="48" customWidth="1"/>
    <col min="14" max="14" width="4" style="48" customWidth="1"/>
    <col min="15" max="15" width="7.109375" style="48" customWidth="1"/>
    <col min="16" max="16" width="7.5546875" style="48" bestFit="1" customWidth="1"/>
    <col min="17" max="17" width="8.33203125" style="48" bestFit="1" customWidth="1"/>
    <col min="18" max="18" width="4" style="48" customWidth="1"/>
    <col min="19" max="19" width="8.6640625" style="48" customWidth="1"/>
    <col min="20" max="20" width="10.33203125" style="48" customWidth="1"/>
    <col min="21" max="21" width="7.5546875" style="48" customWidth="1"/>
    <col min="22" max="245" width="4" style="48" customWidth="1"/>
    <col min="246" max="246" width="2.6640625" style="48" customWidth="1"/>
    <col min="247" max="247" width="28.5546875" style="48" customWidth="1"/>
    <col min="248" max="255" width="10.33203125" style="48" customWidth="1"/>
    <col min="256" max="16384" width="10" style="48"/>
  </cols>
  <sheetData>
    <row r="2" spans="2:12">
      <c r="B2" s="86"/>
      <c r="C2" s="390" t="s">
        <v>79</v>
      </c>
      <c r="D2" s="390"/>
      <c r="E2" s="390"/>
      <c r="F2" s="390"/>
      <c r="G2" s="390"/>
      <c r="H2" s="390"/>
      <c r="I2" s="390"/>
      <c r="K2" s="391" t="s">
        <v>81</v>
      </c>
      <c r="L2" s="391"/>
    </row>
    <row r="3" spans="2:12" ht="15.75" customHeight="1">
      <c r="C3" s="392" t="s">
        <v>232</v>
      </c>
      <c r="D3" s="392"/>
      <c r="E3" s="392"/>
      <c r="F3" s="392"/>
      <c r="G3" s="392"/>
      <c r="H3" s="392"/>
      <c r="I3" s="392"/>
      <c r="K3" s="387"/>
      <c r="L3" s="387"/>
    </row>
    <row r="4" spans="2:12" ht="15" customHeight="1">
      <c r="B4" s="53"/>
      <c r="C4" s="393" t="str">
        <f>+'Gx Business'!C3:E3</f>
        <v xml:space="preserve">Cumulative </v>
      </c>
      <c r="D4" s="393"/>
      <c r="E4" s="393"/>
      <c r="F4" s="54"/>
      <c r="G4" s="393" t="str">
        <f>+'Gx Business'!G3:I3</f>
        <v>Quarterly</v>
      </c>
      <c r="H4" s="393"/>
      <c r="I4" s="393"/>
      <c r="K4" s="394" t="s">
        <v>77</v>
      </c>
      <c r="L4" s="394"/>
    </row>
    <row r="5" spans="2:12" ht="15" customHeight="1">
      <c r="B5" s="56" t="s">
        <v>185</v>
      </c>
      <c r="C5" s="57" t="str">
        <f>+'Gx Business'!C4</f>
        <v>Sep-24</v>
      </c>
      <c r="D5" s="58" t="str">
        <f>+'Gx Business'!D4</f>
        <v>Sep-23</v>
      </c>
      <c r="E5" s="58" t="s">
        <v>92</v>
      </c>
      <c r="F5" s="59"/>
      <c r="G5" s="57" t="str">
        <f>+'Gx Business'!G4</f>
        <v>Q3 2024</v>
      </c>
      <c r="H5" s="58" t="str">
        <f>+'Gx Business'!H4</f>
        <v>Q3 2023</v>
      </c>
      <c r="I5" s="58" t="str">
        <f>+E5</f>
        <v>% Change</v>
      </c>
      <c r="K5" s="57" t="str">
        <f>+C5</f>
        <v>Sep-24</v>
      </c>
      <c r="L5" s="58" t="str">
        <f>+D5</f>
        <v>Sep-23</v>
      </c>
    </row>
    <row r="6" spans="2:12" ht="10.5" customHeight="1">
      <c r="B6" s="63"/>
      <c r="C6" s="63"/>
      <c r="D6" s="64"/>
      <c r="E6" s="64"/>
      <c r="F6" s="65"/>
      <c r="G6" s="63"/>
      <c r="H6" s="64"/>
      <c r="I6" s="64"/>
      <c r="K6" s="63"/>
      <c r="L6" s="64"/>
    </row>
    <row r="7" spans="2:12" ht="15" customHeight="1">
      <c r="B7" s="68" t="s">
        <v>238</v>
      </c>
      <c r="C7" s="69">
        <v>11254</v>
      </c>
      <c r="D7" s="70">
        <v>10912</v>
      </c>
      <c r="E7" s="71">
        <v>3.1300000000000001E-2</v>
      </c>
      <c r="F7" s="72"/>
      <c r="G7" s="69">
        <v>3847.2617855253075</v>
      </c>
      <c r="H7" s="70">
        <v>3731.8653037317781</v>
      </c>
      <c r="I7" s="71">
        <v>3.092193109921082E-2</v>
      </c>
      <c r="K7" s="73">
        <v>5.82580992841326E-2</v>
      </c>
      <c r="L7" s="381">
        <v>5.0633806200473599E-2</v>
      </c>
    </row>
    <row r="8" spans="2:12" ht="6.75" customHeight="1"/>
    <row r="9" spans="2:12" ht="6.75" customHeight="1">
      <c r="B9" s="86"/>
    </row>
    <row r="10" spans="2:12" ht="6.75" customHeight="1">
      <c r="C10" s="390"/>
      <c r="D10" s="390"/>
      <c r="E10" s="390"/>
    </row>
    <row r="11" spans="2:12" ht="15" customHeight="1">
      <c r="B11" s="87" t="s">
        <v>186</v>
      </c>
      <c r="C11" s="88" t="str">
        <f>+C5</f>
        <v>Sep-24</v>
      </c>
      <c r="D11" s="88" t="str">
        <f>+D5</f>
        <v>Sep-23</v>
      </c>
      <c r="E11" s="88" t="str">
        <f>+E5</f>
        <v>% Change</v>
      </c>
    </row>
    <row r="12" spans="2:12" ht="10.5" customHeight="1">
      <c r="B12" s="89"/>
      <c r="C12" s="89"/>
      <c r="D12" s="90"/>
      <c r="E12" s="90"/>
    </row>
    <row r="13" spans="2:12" ht="15" customHeight="1">
      <c r="B13" s="82" t="s">
        <v>160</v>
      </c>
      <c r="C13" s="83">
        <v>2153129</v>
      </c>
      <c r="D13" s="84">
        <v>2120136</v>
      </c>
      <c r="E13" s="91">
        <v>1.5599999999999999E-2</v>
      </c>
    </row>
    <row r="14" spans="2:12" ht="15" customHeight="1">
      <c r="B14" s="82" t="s">
        <v>221</v>
      </c>
      <c r="C14" s="83">
        <v>3873</v>
      </c>
      <c r="D14" s="84">
        <v>3575</v>
      </c>
      <c r="E14" s="91">
        <v>8.3400000000000002E-2</v>
      </c>
    </row>
    <row r="18" spans="2:9" ht="15" customHeight="1">
      <c r="B18" s="53"/>
      <c r="C18" s="386" t="s">
        <v>184</v>
      </c>
      <c r="D18" s="386"/>
      <c r="E18" s="386"/>
      <c r="F18" s="77"/>
      <c r="G18" s="386" t="s">
        <v>209</v>
      </c>
      <c r="H18" s="386"/>
      <c r="I18" s="386"/>
    </row>
    <row r="19" spans="2:9" ht="16.5" customHeight="1">
      <c r="B19" s="56" t="s">
        <v>218</v>
      </c>
      <c r="C19" s="57" t="str">
        <f>+C5</f>
        <v>Sep-24</v>
      </c>
      <c r="D19" s="58" t="str">
        <f>+D5</f>
        <v>Sep-23</v>
      </c>
      <c r="E19" s="58" t="s">
        <v>92</v>
      </c>
      <c r="F19" s="77"/>
      <c r="G19" s="78" t="str">
        <f>+G5</f>
        <v>Q3 2024</v>
      </c>
      <c r="H19" s="79" t="str">
        <f>+H5</f>
        <v>Q3 2023</v>
      </c>
      <c r="I19" s="80" t="s">
        <v>92</v>
      </c>
    </row>
    <row r="20" spans="2:9" ht="9.75" customHeight="1">
      <c r="B20" s="63"/>
      <c r="C20" s="63"/>
      <c r="D20" s="64"/>
      <c r="E20" s="64"/>
      <c r="F20" s="77"/>
      <c r="G20" s="63"/>
      <c r="H20" s="64"/>
      <c r="I20" s="66"/>
    </row>
    <row r="21" spans="2:9">
      <c r="B21" s="68" t="s">
        <v>219</v>
      </c>
      <c r="C21" s="69">
        <v>11254</v>
      </c>
      <c r="D21" s="70">
        <v>10912</v>
      </c>
      <c r="E21" s="71">
        <v>3.1300000000000001E-2</v>
      </c>
      <c r="F21" s="81"/>
      <c r="G21" s="69">
        <v>3847.2617855253075</v>
      </c>
      <c r="H21" s="70">
        <v>3731.8653037317781</v>
      </c>
      <c r="I21" s="71">
        <v>3.092193109921082E-2</v>
      </c>
    </row>
    <row r="22" spans="2:9">
      <c r="B22" s="82" t="s">
        <v>160</v>
      </c>
      <c r="C22" s="83">
        <v>2153129</v>
      </c>
      <c r="D22" s="84">
        <v>2120136</v>
      </c>
      <c r="E22" s="85">
        <v>1.5599999999999999E-2</v>
      </c>
      <c r="F22" s="81"/>
      <c r="G22" s="83">
        <v>2153129</v>
      </c>
      <c r="H22" s="84">
        <v>2120136</v>
      </c>
      <c r="I22" s="85">
        <v>1.5599999999999999E-2</v>
      </c>
    </row>
  </sheetData>
  <mergeCells count="9">
    <mergeCell ref="C18:E18"/>
    <mergeCell ref="G18:I18"/>
    <mergeCell ref="C10:E10"/>
    <mergeCell ref="C2:I2"/>
    <mergeCell ref="K2:L3"/>
    <mergeCell ref="C3:I3"/>
    <mergeCell ref="C4:E4"/>
    <mergeCell ref="G4:I4"/>
    <mergeCell ref="K4:L4"/>
  </mergeCells>
  <pageMargins left="0.74803149606299213" right="0.74803149606299213" top="0.98425196850393704" bottom="0.98425196850393704" header="0.51181102362204722" footer="0.51181102362204722"/>
  <pageSetup scale="69" orientation="portrait" r:id="rId1"/>
  <headerFooter alignWithMargins="0"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F5EF"/>
    <pageSetUpPr fitToPage="1"/>
  </sheetPr>
  <dimension ref="B2:L40"/>
  <sheetViews>
    <sheetView showGridLines="0" topLeftCell="A12" zoomScale="80" zoomScaleNormal="80" workbookViewId="0">
      <selection activeCell="C6" sqref="C6"/>
    </sheetView>
  </sheetViews>
  <sheetFormatPr baseColWidth="10" defaultColWidth="9.109375" defaultRowHeight="13.2"/>
  <cols>
    <col min="1" max="1" width="4.44140625" style="93" customWidth="1"/>
    <col min="2" max="2" width="43.44140625" style="112" customWidth="1"/>
    <col min="3" max="6" width="11.6640625" style="112" customWidth="1"/>
    <col min="7" max="8" width="9.88671875" style="112" customWidth="1"/>
    <col min="9" max="9" width="12.5546875" style="112" customWidth="1"/>
    <col min="10" max="10" width="10.109375" style="112" customWidth="1"/>
    <col min="11" max="12" width="10.109375" style="93" customWidth="1"/>
    <col min="13" max="16384" width="9.109375" style="93"/>
  </cols>
  <sheetData>
    <row r="2" spans="2:10" ht="10.199999999999999">
      <c r="B2" s="92"/>
      <c r="C2" s="387" t="s">
        <v>260</v>
      </c>
      <c r="D2" s="387"/>
      <c r="E2" s="387"/>
      <c r="F2" s="387"/>
      <c r="G2" s="387"/>
      <c r="H2" s="387"/>
      <c r="I2" s="93"/>
      <c r="J2" s="93"/>
    </row>
    <row r="3" spans="2:10" ht="15" customHeight="1">
      <c r="B3" s="395" t="s">
        <v>250</v>
      </c>
      <c r="C3" s="390" t="s">
        <v>187</v>
      </c>
      <c r="D3" s="390"/>
      <c r="E3" s="390" t="s">
        <v>188</v>
      </c>
      <c r="F3" s="390"/>
      <c r="G3" s="390" t="s">
        <v>28</v>
      </c>
      <c r="H3" s="390"/>
      <c r="I3" s="93"/>
      <c r="J3" s="93"/>
    </row>
    <row r="4" spans="2:10" ht="15" customHeight="1">
      <c r="B4" s="396"/>
      <c r="C4" s="57" t="str">
        <f>+'Gx Business'!C4</f>
        <v>Sep-24</v>
      </c>
      <c r="D4" s="80" t="str">
        <f>+'Gx Business'!D4</f>
        <v>Sep-23</v>
      </c>
      <c r="E4" s="57" t="str">
        <f>+C4</f>
        <v>Sep-24</v>
      </c>
      <c r="F4" s="80" t="str">
        <f>+D4</f>
        <v>Sep-23</v>
      </c>
      <c r="G4" s="57" t="str">
        <f>+C4</f>
        <v>Sep-24</v>
      </c>
      <c r="H4" s="80" t="str">
        <f>+D4</f>
        <v>Sep-23</v>
      </c>
      <c r="I4" s="93"/>
      <c r="J4" s="93"/>
    </row>
    <row r="5" spans="2:10" ht="10.5" customHeight="1">
      <c r="B5" s="94"/>
      <c r="C5" s="95"/>
      <c r="D5" s="96"/>
      <c r="E5" s="97"/>
      <c r="F5" s="97"/>
      <c r="G5" s="98"/>
      <c r="H5" s="98"/>
      <c r="I5" s="93"/>
      <c r="J5" s="93"/>
    </row>
    <row r="6" spans="2:10" s="102" customFormat="1" ht="15" customHeight="1">
      <c r="B6" s="99" t="s">
        <v>82</v>
      </c>
      <c r="C6" s="100">
        <v>2330603</v>
      </c>
      <c r="D6" s="101">
        <v>2063693</v>
      </c>
      <c r="E6" s="100">
        <v>-332940</v>
      </c>
      <c r="F6" s="101">
        <v>-314474</v>
      </c>
      <c r="G6" s="100">
        <v>1997663</v>
      </c>
      <c r="H6" s="101">
        <v>1749219</v>
      </c>
    </row>
    <row r="7" spans="2:10" ht="15" customHeight="1">
      <c r="B7" s="103" t="s">
        <v>83</v>
      </c>
      <c r="C7" s="83">
        <v>1148948</v>
      </c>
      <c r="D7" s="84">
        <v>1005707</v>
      </c>
      <c r="E7" s="83">
        <v>-291661</v>
      </c>
      <c r="F7" s="84">
        <v>-280974</v>
      </c>
      <c r="G7" s="83">
        <v>857287</v>
      </c>
      <c r="H7" s="84">
        <v>724733</v>
      </c>
      <c r="I7" s="93"/>
      <c r="J7" s="93"/>
    </row>
    <row r="8" spans="2:10" ht="15" customHeight="1">
      <c r="B8" s="103" t="s">
        <v>84</v>
      </c>
      <c r="C8" s="83">
        <v>1058677</v>
      </c>
      <c r="D8" s="84">
        <v>983229</v>
      </c>
      <c r="E8" s="83">
        <v>-41279</v>
      </c>
      <c r="F8" s="84">
        <v>-33500</v>
      </c>
      <c r="G8" s="83">
        <v>1017398</v>
      </c>
      <c r="H8" s="84">
        <v>949729</v>
      </c>
      <c r="I8" s="93"/>
      <c r="J8" s="93"/>
    </row>
    <row r="9" spans="2:10" ht="15" customHeight="1">
      <c r="B9" s="104" t="s">
        <v>85</v>
      </c>
      <c r="C9" s="105">
        <v>122978</v>
      </c>
      <c r="D9" s="106">
        <v>74757</v>
      </c>
      <c r="E9" s="105">
        <v>0</v>
      </c>
      <c r="F9" s="106">
        <v>0</v>
      </c>
      <c r="G9" s="105">
        <v>122978</v>
      </c>
      <c r="H9" s="106">
        <v>74757</v>
      </c>
      <c r="I9" s="93"/>
      <c r="J9" s="93"/>
    </row>
    <row r="10" spans="2:10" s="102" customFormat="1" ht="15" customHeight="1">
      <c r="B10" s="99" t="s">
        <v>239</v>
      </c>
      <c r="C10" s="100">
        <v>1249690</v>
      </c>
      <c r="D10" s="101">
        <v>917530</v>
      </c>
      <c r="E10" s="100">
        <v>-15026</v>
      </c>
      <c r="F10" s="101">
        <v>-13310</v>
      </c>
      <c r="G10" s="100">
        <v>1234664</v>
      </c>
      <c r="H10" s="101">
        <v>904220</v>
      </c>
    </row>
    <row r="11" spans="2:10" ht="15" customHeight="1">
      <c r="B11" s="103" t="s">
        <v>86</v>
      </c>
      <c r="C11" s="83">
        <v>671053</v>
      </c>
      <c r="D11" s="84">
        <v>467616</v>
      </c>
      <c r="E11" s="83">
        <v>0</v>
      </c>
      <c r="F11" s="84">
        <v>0</v>
      </c>
      <c r="G11" s="83">
        <v>671053</v>
      </c>
      <c r="H11" s="84">
        <v>467616</v>
      </c>
      <c r="I11" s="93"/>
      <c r="J11" s="93"/>
    </row>
    <row r="12" spans="2:10" ht="15" customHeight="1">
      <c r="B12" s="103" t="s">
        <v>87</v>
      </c>
      <c r="C12" s="83">
        <v>350822</v>
      </c>
      <c r="D12" s="84">
        <v>275026</v>
      </c>
      <c r="E12" s="83">
        <v>0</v>
      </c>
      <c r="F12" s="84">
        <v>0</v>
      </c>
      <c r="G12" s="83">
        <v>350822</v>
      </c>
      <c r="H12" s="84">
        <v>275026</v>
      </c>
      <c r="I12" s="93"/>
      <c r="J12" s="93"/>
    </row>
    <row r="13" spans="2:10" ht="15" customHeight="1">
      <c r="B13" s="103" t="s">
        <v>31</v>
      </c>
      <c r="C13" s="83">
        <v>94099</v>
      </c>
      <c r="D13" s="84">
        <v>75644</v>
      </c>
      <c r="E13" s="83">
        <v>0</v>
      </c>
      <c r="F13" s="84">
        <v>0</v>
      </c>
      <c r="G13" s="83">
        <v>94099</v>
      </c>
      <c r="H13" s="84">
        <v>75644</v>
      </c>
      <c r="I13" s="93"/>
      <c r="J13" s="93"/>
    </row>
    <row r="14" spans="2:10" ht="15" customHeight="1">
      <c r="B14" s="104" t="s">
        <v>88</v>
      </c>
      <c r="C14" s="105">
        <v>133716</v>
      </c>
      <c r="D14" s="106">
        <v>99244</v>
      </c>
      <c r="E14" s="105">
        <v>-15026</v>
      </c>
      <c r="F14" s="106">
        <v>-13310</v>
      </c>
      <c r="G14" s="105">
        <v>118690</v>
      </c>
      <c r="H14" s="106">
        <v>85934</v>
      </c>
      <c r="I14" s="93"/>
      <c r="J14" s="93"/>
    </row>
    <row r="15" spans="2:10" ht="15" customHeight="1">
      <c r="B15" s="379" t="s">
        <v>89</v>
      </c>
      <c r="C15" s="107">
        <v>-347966</v>
      </c>
      <c r="D15" s="108">
        <v>-327783</v>
      </c>
      <c r="E15" s="107">
        <v>0</v>
      </c>
      <c r="F15" s="108">
        <v>0</v>
      </c>
      <c r="G15" s="107">
        <v>0</v>
      </c>
      <c r="H15" s="108">
        <v>0</v>
      </c>
      <c r="I15" s="93"/>
      <c r="J15" s="93"/>
    </row>
    <row r="16" spans="2:10" ht="11.25" customHeight="1">
      <c r="B16" s="376"/>
      <c r="C16" s="377"/>
      <c r="D16" s="378"/>
      <c r="E16" s="377"/>
      <c r="F16" s="378"/>
      <c r="G16" s="377"/>
      <c r="H16" s="378"/>
      <c r="I16" s="93"/>
      <c r="J16" s="93"/>
    </row>
    <row r="17" spans="2:12" ht="15" customHeight="1">
      <c r="B17" s="379" t="s">
        <v>251</v>
      </c>
      <c r="C17" s="107">
        <v>3232327</v>
      </c>
      <c r="D17" s="108">
        <v>2653440</v>
      </c>
      <c r="E17" s="107">
        <v>-347966</v>
      </c>
      <c r="F17" s="108">
        <v>-327784</v>
      </c>
      <c r="G17" s="107">
        <v>3232327</v>
      </c>
      <c r="H17" s="108">
        <v>2653439</v>
      </c>
      <c r="I17" s="93"/>
      <c r="J17" s="93"/>
    </row>
    <row r="18" spans="2:12" ht="10.5" customHeight="1">
      <c r="B18" s="380"/>
      <c r="C18" s="380"/>
      <c r="D18" s="380"/>
      <c r="E18" s="109"/>
      <c r="F18" s="109"/>
      <c r="G18" s="109"/>
      <c r="H18" s="109"/>
      <c r="I18" s="93"/>
      <c r="J18" s="93"/>
    </row>
    <row r="19" spans="2:12" ht="23.25" customHeight="1">
      <c r="B19" s="379" t="s">
        <v>162</v>
      </c>
      <c r="C19" s="108">
        <v>578887</v>
      </c>
      <c r="D19" s="110">
        <v>0.21816472202122528</v>
      </c>
      <c r="E19" s="108">
        <v>0</v>
      </c>
      <c r="F19" s="108">
        <v>0</v>
      </c>
      <c r="G19" s="108">
        <v>578888</v>
      </c>
      <c r="H19" s="110">
        <v>0.21816518111024977</v>
      </c>
      <c r="I19" s="93"/>
      <c r="J19" s="93"/>
    </row>
    <row r="20" spans="2:12" ht="10.199999999999999">
      <c r="B20" s="111"/>
      <c r="C20" s="111"/>
      <c r="D20" s="111"/>
      <c r="E20" s="111"/>
      <c r="F20" s="111"/>
      <c r="G20" s="111"/>
      <c r="H20" s="111"/>
      <c r="I20" s="93"/>
      <c r="J20" s="93"/>
    </row>
    <row r="21" spans="2:12" ht="10.199999999999999">
      <c r="B21" s="111"/>
      <c r="C21" s="111"/>
      <c r="D21" s="111"/>
      <c r="E21" s="111"/>
      <c r="F21" s="111"/>
      <c r="G21" s="111"/>
      <c r="H21" s="111"/>
      <c r="I21" s="93"/>
      <c r="J21" s="93"/>
    </row>
    <row r="22" spans="2:12" ht="10.199999999999999">
      <c r="B22" s="92"/>
      <c r="C22" s="387" t="s">
        <v>207</v>
      </c>
      <c r="D22" s="387"/>
      <c r="E22" s="387"/>
      <c r="F22" s="387"/>
      <c r="G22" s="387"/>
      <c r="H22" s="387"/>
      <c r="I22" s="93"/>
      <c r="J22" s="93"/>
    </row>
    <row r="23" spans="2:12" ht="15" customHeight="1">
      <c r="B23" s="395" t="s">
        <v>250</v>
      </c>
      <c r="C23" s="390" t="s">
        <v>187</v>
      </c>
      <c r="D23" s="390"/>
      <c r="E23" s="390" t="s">
        <v>188</v>
      </c>
      <c r="F23" s="390"/>
      <c r="G23" s="390" t="s">
        <v>28</v>
      </c>
      <c r="H23" s="390"/>
      <c r="I23" s="93"/>
      <c r="J23" s="93"/>
    </row>
    <row r="24" spans="2:12" ht="15" customHeight="1">
      <c r="B24" s="396"/>
      <c r="C24" s="57" t="str">
        <f>+'Gx Business'!G4</f>
        <v>Q3 2024</v>
      </c>
      <c r="D24" s="80" t="str">
        <f>+'Gx Business'!H4</f>
        <v>Q3 2023</v>
      </c>
      <c r="E24" s="57" t="str">
        <f>+C24</f>
        <v>Q3 2024</v>
      </c>
      <c r="F24" s="80" t="str">
        <f>+D24</f>
        <v>Q3 2023</v>
      </c>
      <c r="G24" s="57" t="str">
        <f>+C24</f>
        <v>Q3 2024</v>
      </c>
      <c r="H24" s="80" t="str">
        <f>+D24</f>
        <v>Q3 2023</v>
      </c>
      <c r="I24" s="93"/>
      <c r="J24" s="93"/>
    </row>
    <row r="25" spans="2:12" ht="10.5" customHeight="1">
      <c r="B25" s="94"/>
      <c r="C25" s="95"/>
      <c r="D25" s="96"/>
      <c r="E25" s="97"/>
      <c r="F25" s="97"/>
      <c r="G25" s="98"/>
      <c r="H25" s="98"/>
      <c r="I25" s="93"/>
      <c r="J25" s="93"/>
    </row>
    <row r="26" spans="2:12" ht="15" customHeight="1">
      <c r="B26" s="99" t="s">
        <v>82</v>
      </c>
      <c r="C26" s="100">
        <v>798084</v>
      </c>
      <c r="D26" s="101">
        <v>716080</v>
      </c>
      <c r="E26" s="100">
        <v>-129295</v>
      </c>
      <c r="F26" s="101">
        <v>-101759</v>
      </c>
      <c r="G26" s="100">
        <v>668789</v>
      </c>
      <c r="H26" s="101">
        <v>614321</v>
      </c>
      <c r="I26" s="93"/>
      <c r="J26" s="102"/>
      <c r="K26" s="102"/>
      <c r="L26" s="102"/>
    </row>
    <row r="27" spans="2:12" ht="15" customHeight="1">
      <c r="B27" s="103" t="s">
        <v>83</v>
      </c>
      <c r="C27" s="83">
        <v>392143</v>
      </c>
      <c r="D27" s="84">
        <v>329562</v>
      </c>
      <c r="E27" s="83">
        <v>-116173</v>
      </c>
      <c r="F27" s="84">
        <v>-88549</v>
      </c>
      <c r="G27" s="83">
        <v>275970</v>
      </c>
      <c r="H27" s="84">
        <v>241013</v>
      </c>
      <c r="I27" s="93"/>
      <c r="J27" s="359"/>
      <c r="K27" s="359"/>
    </row>
    <row r="28" spans="2:12" ht="15" customHeight="1">
      <c r="B28" s="103" t="s">
        <v>84</v>
      </c>
      <c r="C28" s="83">
        <v>378293</v>
      </c>
      <c r="D28" s="84">
        <v>357518</v>
      </c>
      <c r="E28" s="83">
        <v>-13122</v>
      </c>
      <c r="F28" s="84">
        <v>-13210</v>
      </c>
      <c r="G28" s="83">
        <v>365171</v>
      </c>
      <c r="H28" s="84">
        <v>344308</v>
      </c>
      <c r="I28" s="93"/>
      <c r="J28" s="359"/>
      <c r="K28" s="359"/>
    </row>
    <row r="29" spans="2:12" ht="15" customHeight="1">
      <c r="B29" s="104" t="s">
        <v>85</v>
      </c>
      <c r="C29" s="105">
        <v>27648</v>
      </c>
      <c r="D29" s="106">
        <v>29000</v>
      </c>
      <c r="E29" s="105">
        <v>0</v>
      </c>
      <c r="F29" s="106">
        <v>0</v>
      </c>
      <c r="G29" s="105">
        <v>27648</v>
      </c>
      <c r="H29" s="106">
        <v>29000</v>
      </c>
      <c r="I29" s="93"/>
      <c r="J29" s="93"/>
    </row>
    <row r="30" spans="2:12" ht="15" customHeight="1">
      <c r="B30" s="99" t="s">
        <v>239</v>
      </c>
      <c r="C30" s="100">
        <v>443917</v>
      </c>
      <c r="D30" s="101">
        <v>308636</v>
      </c>
      <c r="E30" s="100">
        <v>-5188</v>
      </c>
      <c r="F30" s="101">
        <v>-5698</v>
      </c>
      <c r="G30" s="100">
        <v>438729</v>
      </c>
      <c r="H30" s="101">
        <v>302938</v>
      </c>
      <c r="I30" s="93"/>
      <c r="J30" s="93"/>
    </row>
    <row r="31" spans="2:12" ht="15" customHeight="1">
      <c r="B31" s="103" t="s">
        <v>86</v>
      </c>
      <c r="C31" s="83">
        <v>251472</v>
      </c>
      <c r="D31" s="84">
        <v>164513</v>
      </c>
      <c r="E31" s="83">
        <v>0</v>
      </c>
      <c r="F31" s="84">
        <v>0</v>
      </c>
      <c r="G31" s="83">
        <v>251472</v>
      </c>
      <c r="H31" s="84">
        <v>164513</v>
      </c>
      <c r="I31" s="93"/>
      <c r="J31" s="93"/>
    </row>
    <row r="32" spans="2:12" ht="15" customHeight="1">
      <c r="B32" s="103" t="s">
        <v>87</v>
      </c>
      <c r="C32" s="83">
        <v>116627</v>
      </c>
      <c r="D32" s="84">
        <v>87873</v>
      </c>
      <c r="E32" s="83">
        <v>0</v>
      </c>
      <c r="F32" s="84">
        <v>0</v>
      </c>
      <c r="G32" s="83">
        <v>116627</v>
      </c>
      <c r="H32" s="84">
        <v>87873</v>
      </c>
      <c r="I32" s="93"/>
      <c r="J32" s="93"/>
    </row>
    <row r="33" spans="2:10" ht="15" customHeight="1">
      <c r="B33" s="103" t="s">
        <v>31</v>
      </c>
      <c r="C33" s="83">
        <v>32334</v>
      </c>
      <c r="D33" s="84">
        <v>22534</v>
      </c>
      <c r="E33" s="83">
        <v>0</v>
      </c>
      <c r="F33" s="84">
        <v>0</v>
      </c>
      <c r="G33" s="83">
        <v>32334</v>
      </c>
      <c r="H33" s="84">
        <v>22534</v>
      </c>
      <c r="I33" s="93"/>
      <c r="J33" s="93"/>
    </row>
    <row r="34" spans="2:10" ht="15" customHeight="1">
      <c r="B34" s="104" t="s">
        <v>88</v>
      </c>
      <c r="C34" s="105">
        <v>43484</v>
      </c>
      <c r="D34" s="106">
        <v>33716</v>
      </c>
      <c r="E34" s="105">
        <v>-5188</v>
      </c>
      <c r="F34" s="106">
        <v>-5698</v>
      </c>
      <c r="G34" s="105">
        <v>38296</v>
      </c>
      <c r="H34" s="106">
        <v>28018</v>
      </c>
      <c r="I34" s="93"/>
      <c r="J34" s="93"/>
    </row>
    <row r="35" spans="2:10" ht="15" customHeight="1">
      <c r="B35" s="379" t="s">
        <v>89</v>
      </c>
      <c r="C35" s="107">
        <v>-134483</v>
      </c>
      <c r="D35" s="108">
        <v>-107457</v>
      </c>
      <c r="E35" s="107">
        <v>0</v>
      </c>
      <c r="F35" s="108">
        <v>0</v>
      </c>
      <c r="G35" s="107">
        <v>0</v>
      </c>
      <c r="H35" s="108">
        <v>0</v>
      </c>
      <c r="I35" s="93"/>
      <c r="J35" s="93"/>
    </row>
    <row r="36" spans="2:10" ht="10.5" customHeight="1">
      <c r="B36" s="376"/>
      <c r="C36" s="377"/>
      <c r="D36" s="378"/>
      <c r="E36" s="377"/>
      <c r="F36" s="378"/>
      <c r="G36" s="377"/>
      <c r="H36" s="378"/>
      <c r="I36" s="93"/>
      <c r="J36" s="93"/>
    </row>
    <row r="37" spans="2:10" ht="15" customHeight="1">
      <c r="B37" s="379" t="s">
        <v>90</v>
      </c>
      <c r="C37" s="107">
        <v>1107518</v>
      </c>
      <c r="D37" s="108">
        <v>917259</v>
      </c>
      <c r="E37" s="107">
        <v>-134483</v>
      </c>
      <c r="F37" s="108">
        <v>-107457</v>
      </c>
      <c r="G37" s="107">
        <v>1107518</v>
      </c>
      <c r="H37" s="108">
        <v>917259</v>
      </c>
      <c r="I37" s="93"/>
      <c r="J37" s="93"/>
    </row>
    <row r="38" spans="2:10" ht="10.5" customHeight="1">
      <c r="B38" s="380"/>
      <c r="C38" s="109"/>
      <c r="D38" s="109"/>
      <c r="E38" s="109"/>
      <c r="F38" s="109"/>
      <c r="G38" s="109"/>
      <c r="H38" s="109"/>
      <c r="I38" s="93"/>
      <c r="J38" s="93"/>
    </row>
    <row r="39" spans="2:10" ht="25.5" customHeight="1">
      <c r="B39" s="379" t="s">
        <v>162</v>
      </c>
      <c r="C39" s="108">
        <v>190259</v>
      </c>
      <c r="D39" s="110">
        <v>0.20742124089270314</v>
      </c>
      <c r="E39" s="108">
        <v>0</v>
      </c>
      <c r="F39" s="108">
        <v>0</v>
      </c>
      <c r="G39" s="108">
        <v>190259</v>
      </c>
      <c r="H39" s="110">
        <v>0.20742124089270314</v>
      </c>
      <c r="I39" s="93"/>
      <c r="J39" s="93"/>
    </row>
    <row r="40" spans="2:10" ht="10.199999999999999">
      <c r="B40" s="111"/>
      <c r="C40" s="111"/>
      <c r="D40" s="111"/>
      <c r="E40" s="111"/>
      <c r="F40" s="111"/>
      <c r="G40" s="111"/>
      <c r="H40" s="111"/>
      <c r="I40" s="93"/>
      <c r="J40" s="93"/>
    </row>
  </sheetData>
  <mergeCells count="10">
    <mergeCell ref="C22:H22"/>
    <mergeCell ref="B23:B24"/>
    <mergeCell ref="C23:D23"/>
    <mergeCell ref="E23:F23"/>
    <mergeCell ref="G23:H23"/>
    <mergeCell ref="C2:H2"/>
    <mergeCell ref="B3:B4"/>
    <mergeCell ref="C3:D3"/>
    <mergeCell ref="E3:F3"/>
    <mergeCell ref="G3:H3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F5EF"/>
    <pageSetUpPr fitToPage="1"/>
  </sheetPr>
  <dimension ref="A1:K41"/>
  <sheetViews>
    <sheetView showGridLines="0" zoomScaleNormal="100" workbookViewId="0">
      <selection activeCell="B3" sqref="B3"/>
    </sheetView>
  </sheetViews>
  <sheetFormatPr baseColWidth="10" defaultColWidth="7.33203125" defaultRowHeight="10.199999999999999"/>
  <cols>
    <col min="1" max="1" width="4.88671875" style="111" customWidth="1"/>
    <col min="2" max="2" width="47.33203125" style="111" customWidth="1"/>
    <col min="3" max="4" width="10.5546875" style="156" customWidth="1"/>
    <col min="5" max="5" width="9.88671875" style="156" customWidth="1"/>
    <col min="6" max="6" width="8.6640625" style="111" customWidth="1"/>
    <col min="7" max="7" width="1.6640625" style="77" customWidth="1"/>
    <col min="8" max="10" width="9.88671875" style="111" customWidth="1"/>
    <col min="11" max="11" width="8.6640625" style="111" customWidth="1"/>
    <col min="12" max="12" width="7.33203125" style="111" customWidth="1"/>
    <col min="13" max="157" width="7.33203125" style="111"/>
    <col min="158" max="158" width="7.88671875" style="111" customWidth="1"/>
    <col min="159" max="159" width="67.5546875" style="111" bestFit="1" customWidth="1"/>
    <col min="160" max="160" width="15.88671875" style="111" customWidth="1"/>
    <col min="161" max="163" width="0" style="111" hidden="1" customWidth="1"/>
    <col min="164" max="164" width="1.33203125" style="111" customWidth="1"/>
    <col min="165" max="165" width="1.109375" style="111" customWidth="1"/>
    <col min="166" max="166" width="3.44140625" style="111" customWidth="1"/>
    <col min="167" max="167" width="15" style="111" customWidth="1"/>
    <col min="168" max="168" width="14" style="111" customWidth="1"/>
    <col min="169" max="413" width="7.33203125" style="111"/>
    <col min="414" max="414" width="7.88671875" style="111" customWidth="1"/>
    <col min="415" max="415" width="67.5546875" style="111" bestFit="1" customWidth="1"/>
    <col min="416" max="416" width="15.88671875" style="111" customWidth="1"/>
    <col min="417" max="419" width="0" style="111" hidden="1" customWidth="1"/>
    <col min="420" max="420" width="1.33203125" style="111" customWidth="1"/>
    <col min="421" max="421" width="1.109375" style="111" customWidth="1"/>
    <col min="422" max="422" width="3.44140625" style="111" customWidth="1"/>
    <col min="423" max="423" width="15" style="111" customWidth="1"/>
    <col min="424" max="424" width="14" style="111" customWidth="1"/>
    <col min="425" max="669" width="7.33203125" style="111"/>
    <col min="670" max="670" width="7.88671875" style="111" customWidth="1"/>
    <col min="671" max="671" width="67.5546875" style="111" bestFit="1" customWidth="1"/>
    <col min="672" max="672" width="15.88671875" style="111" customWidth="1"/>
    <col min="673" max="675" width="0" style="111" hidden="1" customWidth="1"/>
    <col min="676" max="676" width="1.33203125" style="111" customWidth="1"/>
    <col min="677" max="677" width="1.109375" style="111" customWidth="1"/>
    <col min="678" max="678" width="3.44140625" style="111" customWidth="1"/>
    <col min="679" max="679" width="15" style="111" customWidth="1"/>
    <col min="680" max="680" width="14" style="111" customWidth="1"/>
    <col min="681" max="925" width="7.33203125" style="111"/>
    <col min="926" max="926" width="7.88671875" style="111" customWidth="1"/>
    <col min="927" max="927" width="67.5546875" style="111" bestFit="1" customWidth="1"/>
    <col min="928" max="928" width="15.88671875" style="111" customWidth="1"/>
    <col min="929" max="931" width="0" style="111" hidden="1" customWidth="1"/>
    <col min="932" max="932" width="1.33203125" style="111" customWidth="1"/>
    <col min="933" max="933" width="1.109375" style="111" customWidth="1"/>
    <col min="934" max="934" width="3.44140625" style="111" customWidth="1"/>
    <col min="935" max="935" width="15" style="111" customWidth="1"/>
    <col min="936" max="936" width="14" style="111" customWidth="1"/>
    <col min="937" max="1181" width="7.33203125" style="111"/>
    <col min="1182" max="1182" width="7.88671875" style="111" customWidth="1"/>
    <col min="1183" max="1183" width="67.5546875" style="111" bestFit="1" customWidth="1"/>
    <col min="1184" max="1184" width="15.88671875" style="111" customWidth="1"/>
    <col min="1185" max="1187" width="0" style="111" hidden="1" customWidth="1"/>
    <col min="1188" max="1188" width="1.33203125" style="111" customWidth="1"/>
    <col min="1189" max="1189" width="1.109375" style="111" customWidth="1"/>
    <col min="1190" max="1190" width="3.44140625" style="111" customWidth="1"/>
    <col min="1191" max="1191" width="15" style="111" customWidth="1"/>
    <col min="1192" max="1192" width="14" style="111" customWidth="1"/>
    <col min="1193" max="1437" width="7.33203125" style="111"/>
    <col min="1438" max="1438" width="7.88671875" style="111" customWidth="1"/>
    <col min="1439" max="1439" width="67.5546875" style="111" bestFit="1" customWidth="1"/>
    <col min="1440" max="1440" width="15.88671875" style="111" customWidth="1"/>
    <col min="1441" max="1443" width="0" style="111" hidden="1" customWidth="1"/>
    <col min="1444" max="1444" width="1.33203125" style="111" customWidth="1"/>
    <col min="1445" max="1445" width="1.109375" style="111" customWidth="1"/>
    <col min="1446" max="1446" width="3.44140625" style="111" customWidth="1"/>
    <col min="1447" max="1447" width="15" style="111" customWidth="1"/>
    <col min="1448" max="1448" width="14" style="111" customWidth="1"/>
    <col min="1449" max="1693" width="7.33203125" style="111"/>
    <col min="1694" max="1694" width="7.88671875" style="111" customWidth="1"/>
    <col min="1695" max="1695" width="67.5546875" style="111" bestFit="1" customWidth="1"/>
    <col min="1696" max="1696" width="15.88671875" style="111" customWidth="1"/>
    <col min="1697" max="1699" width="0" style="111" hidden="1" customWidth="1"/>
    <col min="1700" max="1700" width="1.33203125" style="111" customWidth="1"/>
    <col min="1701" max="1701" width="1.109375" style="111" customWidth="1"/>
    <col min="1702" max="1702" width="3.44140625" style="111" customWidth="1"/>
    <col min="1703" max="1703" width="15" style="111" customWidth="1"/>
    <col min="1704" max="1704" width="14" style="111" customWidth="1"/>
    <col min="1705" max="1949" width="7.33203125" style="111"/>
    <col min="1950" max="1950" width="7.88671875" style="111" customWidth="1"/>
    <col min="1951" max="1951" width="67.5546875" style="111" bestFit="1" customWidth="1"/>
    <col min="1952" max="1952" width="15.88671875" style="111" customWidth="1"/>
    <col min="1953" max="1955" width="0" style="111" hidden="1" customWidth="1"/>
    <col min="1956" max="1956" width="1.33203125" style="111" customWidth="1"/>
    <col min="1957" max="1957" width="1.109375" style="111" customWidth="1"/>
    <col min="1958" max="1958" width="3.44140625" style="111" customWidth="1"/>
    <col min="1959" max="1959" width="15" style="111" customWidth="1"/>
    <col min="1960" max="1960" width="14" style="111" customWidth="1"/>
    <col min="1961" max="2205" width="7.33203125" style="111"/>
    <col min="2206" max="2206" width="7.88671875" style="111" customWidth="1"/>
    <col min="2207" max="2207" width="67.5546875" style="111" bestFit="1" customWidth="1"/>
    <col min="2208" max="2208" width="15.88671875" style="111" customWidth="1"/>
    <col min="2209" max="2211" width="0" style="111" hidden="1" customWidth="1"/>
    <col min="2212" max="2212" width="1.33203125" style="111" customWidth="1"/>
    <col min="2213" max="2213" width="1.109375" style="111" customWidth="1"/>
    <col min="2214" max="2214" width="3.44140625" style="111" customWidth="1"/>
    <col min="2215" max="2215" width="15" style="111" customWidth="1"/>
    <col min="2216" max="2216" width="14" style="111" customWidth="1"/>
    <col min="2217" max="2461" width="7.33203125" style="111"/>
    <col min="2462" max="2462" width="7.88671875" style="111" customWidth="1"/>
    <col min="2463" max="2463" width="67.5546875" style="111" bestFit="1" customWidth="1"/>
    <col min="2464" max="2464" width="15.88671875" style="111" customWidth="1"/>
    <col min="2465" max="2467" width="0" style="111" hidden="1" customWidth="1"/>
    <col min="2468" max="2468" width="1.33203125" style="111" customWidth="1"/>
    <col min="2469" max="2469" width="1.109375" style="111" customWidth="1"/>
    <col min="2470" max="2470" width="3.44140625" style="111" customWidth="1"/>
    <col min="2471" max="2471" width="15" style="111" customWidth="1"/>
    <col min="2472" max="2472" width="14" style="111" customWidth="1"/>
    <col min="2473" max="2717" width="7.33203125" style="111"/>
    <col min="2718" max="2718" width="7.88671875" style="111" customWidth="1"/>
    <col min="2719" max="2719" width="67.5546875" style="111" bestFit="1" customWidth="1"/>
    <col min="2720" max="2720" width="15.88671875" style="111" customWidth="1"/>
    <col min="2721" max="2723" width="0" style="111" hidden="1" customWidth="1"/>
    <col min="2724" max="2724" width="1.33203125" style="111" customWidth="1"/>
    <col min="2725" max="2725" width="1.109375" style="111" customWidth="1"/>
    <col min="2726" max="2726" width="3.44140625" style="111" customWidth="1"/>
    <col min="2727" max="2727" width="15" style="111" customWidth="1"/>
    <col min="2728" max="2728" width="14" style="111" customWidth="1"/>
    <col min="2729" max="2973" width="7.33203125" style="111"/>
    <col min="2974" max="2974" width="7.88671875" style="111" customWidth="1"/>
    <col min="2975" max="2975" width="67.5546875" style="111" bestFit="1" customWidth="1"/>
    <col min="2976" max="2976" width="15.88671875" style="111" customWidth="1"/>
    <col min="2977" max="2979" width="0" style="111" hidden="1" customWidth="1"/>
    <col min="2980" max="2980" width="1.33203125" style="111" customWidth="1"/>
    <col min="2981" max="2981" width="1.109375" style="111" customWidth="1"/>
    <col min="2982" max="2982" width="3.44140625" style="111" customWidth="1"/>
    <col min="2983" max="2983" width="15" style="111" customWidth="1"/>
    <col min="2984" max="2984" width="14" style="111" customWidth="1"/>
    <col min="2985" max="3229" width="7.33203125" style="111"/>
    <col min="3230" max="3230" width="7.88671875" style="111" customWidth="1"/>
    <col min="3231" max="3231" width="67.5546875" style="111" bestFit="1" customWidth="1"/>
    <col min="3232" max="3232" width="15.88671875" style="111" customWidth="1"/>
    <col min="3233" max="3235" width="0" style="111" hidden="1" customWidth="1"/>
    <col min="3236" max="3236" width="1.33203125" style="111" customWidth="1"/>
    <col min="3237" max="3237" width="1.109375" style="111" customWidth="1"/>
    <col min="3238" max="3238" width="3.44140625" style="111" customWidth="1"/>
    <col min="3239" max="3239" width="15" style="111" customWidth="1"/>
    <col min="3240" max="3240" width="14" style="111" customWidth="1"/>
    <col min="3241" max="3485" width="7.33203125" style="111"/>
    <col min="3486" max="3486" width="7.88671875" style="111" customWidth="1"/>
    <col min="3487" max="3487" width="67.5546875" style="111" bestFit="1" customWidth="1"/>
    <col min="3488" max="3488" width="15.88671875" style="111" customWidth="1"/>
    <col min="3489" max="3491" width="0" style="111" hidden="1" customWidth="1"/>
    <col min="3492" max="3492" width="1.33203125" style="111" customWidth="1"/>
    <col min="3493" max="3493" width="1.109375" style="111" customWidth="1"/>
    <col min="3494" max="3494" width="3.44140625" style="111" customWidth="1"/>
    <col min="3495" max="3495" width="15" style="111" customWidth="1"/>
    <col min="3496" max="3496" width="14" style="111" customWidth="1"/>
    <col min="3497" max="3741" width="7.33203125" style="111"/>
    <col min="3742" max="3742" width="7.88671875" style="111" customWidth="1"/>
    <col min="3743" max="3743" width="67.5546875" style="111" bestFit="1" customWidth="1"/>
    <col min="3744" max="3744" width="15.88671875" style="111" customWidth="1"/>
    <col min="3745" max="3747" width="0" style="111" hidden="1" customWidth="1"/>
    <col min="3748" max="3748" width="1.33203125" style="111" customWidth="1"/>
    <col min="3749" max="3749" width="1.109375" style="111" customWidth="1"/>
    <col min="3750" max="3750" width="3.44140625" style="111" customWidth="1"/>
    <col min="3751" max="3751" width="15" style="111" customWidth="1"/>
    <col min="3752" max="3752" width="14" style="111" customWidth="1"/>
    <col min="3753" max="3997" width="7.33203125" style="111"/>
    <col min="3998" max="3998" width="7.88671875" style="111" customWidth="1"/>
    <col min="3999" max="3999" width="67.5546875" style="111" bestFit="1" customWidth="1"/>
    <col min="4000" max="4000" width="15.88671875" style="111" customWidth="1"/>
    <col min="4001" max="4003" width="0" style="111" hidden="1" customWidth="1"/>
    <col min="4004" max="4004" width="1.33203125" style="111" customWidth="1"/>
    <col min="4005" max="4005" width="1.109375" style="111" customWidth="1"/>
    <col min="4006" max="4006" width="3.44140625" style="111" customWidth="1"/>
    <col min="4007" max="4007" width="15" style="111" customWidth="1"/>
    <col min="4008" max="4008" width="14" style="111" customWidth="1"/>
    <col min="4009" max="4253" width="7.33203125" style="111"/>
    <col min="4254" max="4254" width="7.88671875" style="111" customWidth="1"/>
    <col min="4255" max="4255" width="67.5546875" style="111" bestFit="1" customWidth="1"/>
    <col min="4256" max="4256" width="15.88671875" style="111" customWidth="1"/>
    <col min="4257" max="4259" width="0" style="111" hidden="1" customWidth="1"/>
    <col min="4260" max="4260" width="1.33203125" style="111" customWidth="1"/>
    <col min="4261" max="4261" width="1.109375" style="111" customWidth="1"/>
    <col min="4262" max="4262" width="3.44140625" style="111" customWidth="1"/>
    <col min="4263" max="4263" width="15" style="111" customWidth="1"/>
    <col min="4264" max="4264" width="14" style="111" customWidth="1"/>
    <col min="4265" max="4509" width="7.33203125" style="111"/>
    <col min="4510" max="4510" width="7.88671875" style="111" customWidth="1"/>
    <col min="4511" max="4511" width="67.5546875" style="111" bestFit="1" customWidth="1"/>
    <col min="4512" max="4512" width="15.88671875" style="111" customWidth="1"/>
    <col min="4513" max="4515" width="0" style="111" hidden="1" customWidth="1"/>
    <col min="4516" max="4516" width="1.33203125" style="111" customWidth="1"/>
    <col min="4517" max="4517" width="1.109375" style="111" customWidth="1"/>
    <col min="4518" max="4518" width="3.44140625" style="111" customWidth="1"/>
    <col min="4519" max="4519" width="15" style="111" customWidth="1"/>
    <col min="4520" max="4520" width="14" style="111" customWidth="1"/>
    <col min="4521" max="4765" width="7.33203125" style="111"/>
    <col min="4766" max="4766" width="7.88671875" style="111" customWidth="1"/>
    <col min="4767" max="4767" width="67.5546875" style="111" bestFit="1" customWidth="1"/>
    <col min="4768" max="4768" width="15.88671875" style="111" customWidth="1"/>
    <col min="4769" max="4771" width="0" style="111" hidden="1" customWidth="1"/>
    <col min="4772" max="4772" width="1.33203125" style="111" customWidth="1"/>
    <col min="4773" max="4773" width="1.109375" style="111" customWidth="1"/>
    <col min="4774" max="4774" width="3.44140625" style="111" customWidth="1"/>
    <col min="4775" max="4775" width="15" style="111" customWidth="1"/>
    <col min="4776" max="4776" width="14" style="111" customWidth="1"/>
    <col min="4777" max="5021" width="7.33203125" style="111"/>
    <col min="5022" max="5022" width="7.88671875" style="111" customWidth="1"/>
    <col min="5023" max="5023" width="67.5546875" style="111" bestFit="1" customWidth="1"/>
    <col min="5024" max="5024" width="15.88671875" style="111" customWidth="1"/>
    <col min="5025" max="5027" width="0" style="111" hidden="1" customWidth="1"/>
    <col min="5028" max="5028" width="1.33203125" style="111" customWidth="1"/>
    <col min="5029" max="5029" width="1.109375" style="111" customWidth="1"/>
    <col min="5030" max="5030" width="3.44140625" style="111" customWidth="1"/>
    <col min="5031" max="5031" width="15" style="111" customWidth="1"/>
    <col min="5032" max="5032" width="14" style="111" customWidth="1"/>
    <col min="5033" max="5277" width="7.33203125" style="111"/>
    <col min="5278" max="5278" width="7.88671875" style="111" customWidth="1"/>
    <col min="5279" max="5279" width="67.5546875" style="111" bestFit="1" customWidth="1"/>
    <col min="5280" max="5280" width="15.88671875" style="111" customWidth="1"/>
    <col min="5281" max="5283" width="0" style="111" hidden="1" customWidth="1"/>
    <col min="5284" max="5284" width="1.33203125" style="111" customWidth="1"/>
    <col min="5285" max="5285" width="1.109375" style="111" customWidth="1"/>
    <col min="5286" max="5286" width="3.44140625" style="111" customWidth="1"/>
    <col min="5287" max="5287" width="15" style="111" customWidth="1"/>
    <col min="5288" max="5288" width="14" style="111" customWidth="1"/>
    <col min="5289" max="5533" width="7.33203125" style="111"/>
    <col min="5534" max="5534" width="7.88671875" style="111" customWidth="1"/>
    <col min="5535" max="5535" width="67.5546875" style="111" bestFit="1" customWidth="1"/>
    <col min="5536" max="5536" width="15.88671875" style="111" customWidth="1"/>
    <col min="5537" max="5539" width="0" style="111" hidden="1" customWidth="1"/>
    <col min="5540" max="5540" width="1.33203125" style="111" customWidth="1"/>
    <col min="5541" max="5541" width="1.109375" style="111" customWidth="1"/>
    <col min="5542" max="5542" width="3.44140625" style="111" customWidth="1"/>
    <col min="5543" max="5543" width="15" style="111" customWidth="1"/>
    <col min="5544" max="5544" width="14" style="111" customWidth="1"/>
    <col min="5545" max="5789" width="7.33203125" style="111"/>
    <col min="5790" max="5790" width="7.88671875" style="111" customWidth="1"/>
    <col min="5791" max="5791" width="67.5546875" style="111" bestFit="1" customWidth="1"/>
    <col min="5792" max="5792" width="15.88671875" style="111" customWidth="1"/>
    <col min="5793" max="5795" width="0" style="111" hidden="1" customWidth="1"/>
    <col min="5796" max="5796" width="1.33203125" style="111" customWidth="1"/>
    <col min="5797" max="5797" width="1.109375" style="111" customWidth="1"/>
    <col min="5798" max="5798" width="3.44140625" style="111" customWidth="1"/>
    <col min="5799" max="5799" width="15" style="111" customWidth="1"/>
    <col min="5800" max="5800" width="14" style="111" customWidth="1"/>
    <col min="5801" max="6045" width="7.33203125" style="111"/>
    <col min="6046" max="6046" width="7.88671875" style="111" customWidth="1"/>
    <col min="6047" max="6047" width="67.5546875" style="111" bestFit="1" customWidth="1"/>
    <col min="6048" max="6048" width="15.88671875" style="111" customWidth="1"/>
    <col min="6049" max="6051" width="0" style="111" hidden="1" customWidth="1"/>
    <col min="6052" max="6052" width="1.33203125" style="111" customWidth="1"/>
    <col min="6053" max="6053" width="1.109375" style="111" customWidth="1"/>
    <col min="6054" max="6054" width="3.44140625" style="111" customWidth="1"/>
    <col min="6055" max="6055" width="15" style="111" customWidth="1"/>
    <col min="6056" max="6056" width="14" style="111" customWidth="1"/>
    <col min="6057" max="6301" width="7.33203125" style="111"/>
    <col min="6302" max="6302" width="7.88671875" style="111" customWidth="1"/>
    <col min="6303" max="6303" width="67.5546875" style="111" bestFit="1" customWidth="1"/>
    <col min="6304" max="6304" width="15.88671875" style="111" customWidth="1"/>
    <col min="6305" max="6307" width="0" style="111" hidden="1" customWidth="1"/>
    <col min="6308" max="6308" width="1.33203125" style="111" customWidth="1"/>
    <col min="6309" max="6309" width="1.109375" style="111" customWidth="1"/>
    <col min="6310" max="6310" width="3.44140625" style="111" customWidth="1"/>
    <col min="6311" max="6311" width="15" style="111" customWidth="1"/>
    <col min="6312" max="6312" width="14" style="111" customWidth="1"/>
    <col min="6313" max="6557" width="7.33203125" style="111"/>
    <col min="6558" max="6558" width="7.88671875" style="111" customWidth="1"/>
    <col min="6559" max="6559" width="67.5546875" style="111" bestFit="1" customWidth="1"/>
    <col min="6560" max="6560" width="15.88671875" style="111" customWidth="1"/>
    <col min="6561" max="6563" width="0" style="111" hidden="1" customWidth="1"/>
    <col min="6564" max="6564" width="1.33203125" style="111" customWidth="1"/>
    <col min="6565" max="6565" width="1.109375" style="111" customWidth="1"/>
    <col min="6566" max="6566" width="3.44140625" style="111" customWidth="1"/>
    <col min="6567" max="6567" width="15" style="111" customWidth="1"/>
    <col min="6568" max="6568" width="14" style="111" customWidth="1"/>
    <col min="6569" max="6813" width="7.33203125" style="111"/>
    <col min="6814" max="6814" width="7.88671875" style="111" customWidth="1"/>
    <col min="6815" max="6815" width="67.5546875" style="111" bestFit="1" customWidth="1"/>
    <col min="6816" max="6816" width="15.88671875" style="111" customWidth="1"/>
    <col min="6817" max="6819" width="0" style="111" hidden="1" customWidth="1"/>
    <col min="6820" max="6820" width="1.33203125" style="111" customWidth="1"/>
    <col min="6821" max="6821" width="1.109375" style="111" customWidth="1"/>
    <col min="6822" max="6822" width="3.44140625" style="111" customWidth="1"/>
    <col min="6823" max="6823" width="15" style="111" customWidth="1"/>
    <col min="6824" max="6824" width="14" style="111" customWidth="1"/>
    <col min="6825" max="7069" width="7.33203125" style="111"/>
    <col min="7070" max="7070" width="7.88671875" style="111" customWidth="1"/>
    <col min="7071" max="7071" width="67.5546875" style="111" bestFit="1" customWidth="1"/>
    <col min="7072" max="7072" width="15.88671875" style="111" customWidth="1"/>
    <col min="7073" max="7075" width="0" style="111" hidden="1" customWidth="1"/>
    <col min="7076" max="7076" width="1.33203125" style="111" customWidth="1"/>
    <col min="7077" max="7077" width="1.109375" style="111" customWidth="1"/>
    <col min="7078" max="7078" width="3.44140625" style="111" customWidth="1"/>
    <col min="7079" max="7079" width="15" style="111" customWidth="1"/>
    <col min="7080" max="7080" width="14" style="111" customWidth="1"/>
    <col min="7081" max="7325" width="7.33203125" style="111"/>
    <col min="7326" max="7326" width="7.88671875" style="111" customWidth="1"/>
    <col min="7327" max="7327" width="67.5546875" style="111" bestFit="1" customWidth="1"/>
    <col min="7328" max="7328" width="15.88671875" style="111" customWidth="1"/>
    <col min="7329" max="7331" width="0" style="111" hidden="1" customWidth="1"/>
    <col min="7332" max="7332" width="1.33203125" style="111" customWidth="1"/>
    <col min="7333" max="7333" width="1.109375" style="111" customWidth="1"/>
    <col min="7334" max="7334" width="3.44140625" style="111" customWidth="1"/>
    <col min="7335" max="7335" width="15" style="111" customWidth="1"/>
    <col min="7336" max="7336" width="14" style="111" customWidth="1"/>
    <col min="7337" max="7581" width="7.33203125" style="111"/>
    <col min="7582" max="7582" width="7.88671875" style="111" customWidth="1"/>
    <col min="7583" max="7583" width="67.5546875" style="111" bestFit="1" customWidth="1"/>
    <col min="7584" max="7584" width="15.88671875" style="111" customWidth="1"/>
    <col min="7585" max="7587" width="0" style="111" hidden="1" customWidth="1"/>
    <col min="7588" max="7588" width="1.33203125" style="111" customWidth="1"/>
    <col min="7589" max="7589" width="1.109375" style="111" customWidth="1"/>
    <col min="7590" max="7590" width="3.44140625" style="111" customWidth="1"/>
    <col min="7591" max="7591" width="15" style="111" customWidth="1"/>
    <col min="7592" max="7592" width="14" style="111" customWidth="1"/>
    <col min="7593" max="7837" width="7.33203125" style="111"/>
    <col min="7838" max="7838" width="7.88671875" style="111" customWidth="1"/>
    <col min="7839" max="7839" width="67.5546875" style="111" bestFit="1" customWidth="1"/>
    <col min="7840" max="7840" width="15.88671875" style="111" customWidth="1"/>
    <col min="7841" max="7843" width="0" style="111" hidden="1" customWidth="1"/>
    <col min="7844" max="7844" width="1.33203125" style="111" customWidth="1"/>
    <col min="7845" max="7845" width="1.109375" style="111" customWidth="1"/>
    <col min="7846" max="7846" width="3.44140625" style="111" customWidth="1"/>
    <col min="7847" max="7847" width="15" style="111" customWidth="1"/>
    <col min="7848" max="7848" width="14" style="111" customWidth="1"/>
    <col min="7849" max="8093" width="7.33203125" style="111"/>
    <col min="8094" max="8094" width="7.88671875" style="111" customWidth="1"/>
    <col min="8095" max="8095" width="67.5546875" style="111" bestFit="1" customWidth="1"/>
    <col min="8096" max="8096" width="15.88671875" style="111" customWidth="1"/>
    <col min="8097" max="8099" width="0" style="111" hidden="1" customWidth="1"/>
    <col min="8100" max="8100" width="1.33203125" style="111" customWidth="1"/>
    <col min="8101" max="8101" width="1.109375" style="111" customWidth="1"/>
    <col min="8102" max="8102" width="3.44140625" style="111" customWidth="1"/>
    <col min="8103" max="8103" width="15" style="111" customWidth="1"/>
    <col min="8104" max="8104" width="14" style="111" customWidth="1"/>
    <col min="8105" max="8349" width="7.33203125" style="111"/>
    <col min="8350" max="8350" width="7.88671875" style="111" customWidth="1"/>
    <col min="8351" max="8351" width="67.5546875" style="111" bestFit="1" customWidth="1"/>
    <col min="8352" max="8352" width="15.88671875" style="111" customWidth="1"/>
    <col min="8353" max="8355" width="0" style="111" hidden="1" customWidth="1"/>
    <col min="8356" max="8356" width="1.33203125" style="111" customWidth="1"/>
    <col min="8357" max="8357" width="1.109375" style="111" customWidth="1"/>
    <col min="8358" max="8358" width="3.44140625" style="111" customWidth="1"/>
    <col min="8359" max="8359" width="15" style="111" customWidth="1"/>
    <col min="8360" max="8360" width="14" style="111" customWidth="1"/>
    <col min="8361" max="8605" width="7.33203125" style="111"/>
    <col min="8606" max="8606" width="7.88671875" style="111" customWidth="1"/>
    <col min="8607" max="8607" width="67.5546875" style="111" bestFit="1" customWidth="1"/>
    <col min="8608" max="8608" width="15.88671875" style="111" customWidth="1"/>
    <col min="8609" max="8611" width="0" style="111" hidden="1" customWidth="1"/>
    <col min="8612" max="8612" width="1.33203125" style="111" customWidth="1"/>
    <col min="8613" max="8613" width="1.109375" style="111" customWidth="1"/>
    <col min="8614" max="8614" width="3.44140625" style="111" customWidth="1"/>
    <col min="8615" max="8615" width="15" style="111" customWidth="1"/>
    <col min="8616" max="8616" width="14" style="111" customWidth="1"/>
    <col min="8617" max="8861" width="7.33203125" style="111"/>
    <col min="8862" max="8862" width="7.88671875" style="111" customWidth="1"/>
    <col min="8863" max="8863" width="67.5546875" style="111" bestFit="1" customWidth="1"/>
    <col min="8864" max="8864" width="15.88671875" style="111" customWidth="1"/>
    <col min="8865" max="8867" width="0" style="111" hidden="1" customWidth="1"/>
    <col min="8868" max="8868" width="1.33203125" style="111" customWidth="1"/>
    <col min="8869" max="8869" width="1.109375" style="111" customWidth="1"/>
    <col min="8870" max="8870" width="3.44140625" style="111" customWidth="1"/>
    <col min="8871" max="8871" width="15" style="111" customWidth="1"/>
    <col min="8872" max="8872" width="14" style="111" customWidth="1"/>
    <col min="8873" max="9117" width="7.33203125" style="111"/>
    <col min="9118" max="9118" width="7.88671875" style="111" customWidth="1"/>
    <col min="9119" max="9119" width="67.5546875" style="111" bestFit="1" customWidth="1"/>
    <col min="9120" max="9120" width="15.88671875" style="111" customWidth="1"/>
    <col min="9121" max="9123" width="0" style="111" hidden="1" customWidth="1"/>
    <col min="9124" max="9124" width="1.33203125" style="111" customWidth="1"/>
    <col min="9125" max="9125" width="1.109375" style="111" customWidth="1"/>
    <col min="9126" max="9126" width="3.44140625" style="111" customWidth="1"/>
    <col min="9127" max="9127" width="15" style="111" customWidth="1"/>
    <col min="9128" max="9128" width="14" style="111" customWidth="1"/>
    <col min="9129" max="9373" width="7.33203125" style="111"/>
    <col min="9374" max="9374" width="7.88671875" style="111" customWidth="1"/>
    <col min="9375" max="9375" width="67.5546875" style="111" bestFit="1" customWidth="1"/>
    <col min="9376" max="9376" width="15.88671875" style="111" customWidth="1"/>
    <col min="9377" max="9379" width="0" style="111" hidden="1" customWidth="1"/>
    <col min="9380" max="9380" width="1.33203125" style="111" customWidth="1"/>
    <col min="9381" max="9381" width="1.109375" style="111" customWidth="1"/>
    <col min="9382" max="9382" width="3.44140625" style="111" customWidth="1"/>
    <col min="9383" max="9383" width="15" style="111" customWidth="1"/>
    <col min="9384" max="9384" width="14" style="111" customWidth="1"/>
    <col min="9385" max="9629" width="7.33203125" style="111"/>
    <col min="9630" max="9630" width="7.88671875" style="111" customWidth="1"/>
    <col min="9631" max="9631" width="67.5546875" style="111" bestFit="1" customWidth="1"/>
    <col min="9632" max="9632" width="15.88671875" style="111" customWidth="1"/>
    <col min="9633" max="9635" width="0" style="111" hidden="1" customWidth="1"/>
    <col min="9636" max="9636" width="1.33203125" style="111" customWidth="1"/>
    <col min="9637" max="9637" width="1.109375" style="111" customWidth="1"/>
    <col min="9638" max="9638" width="3.44140625" style="111" customWidth="1"/>
    <col min="9639" max="9639" width="15" style="111" customWidth="1"/>
    <col min="9640" max="9640" width="14" style="111" customWidth="1"/>
    <col min="9641" max="9885" width="7.33203125" style="111"/>
    <col min="9886" max="9886" width="7.88671875" style="111" customWidth="1"/>
    <col min="9887" max="9887" width="67.5546875" style="111" bestFit="1" customWidth="1"/>
    <col min="9888" max="9888" width="15.88671875" style="111" customWidth="1"/>
    <col min="9889" max="9891" width="0" style="111" hidden="1" customWidth="1"/>
    <col min="9892" max="9892" width="1.33203125" style="111" customWidth="1"/>
    <col min="9893" max="9893" width="1.109375" style="111" customWidth="1"/>
    <col min="9894" max="9894" width="3.44140625" style="111" customWidth="1"/>
    <col min="9895" max="9895" width="15" style="111" customWidth="1"/>
    <col min="9896" max="9896" width="14" style="111" customWidth="1"/>
    <col min="9897" max="10141" width="7.33203125" style="111"/>
    <col min="10142" max="10142" width="7.88671875" style="111" customWidth="1"/>
    <col min="10143" max="10143" width="67.5546875" style="111" bestFit="1" customWidth="1"/>
    <col min="10144" max="10144" width="15.88671875" style="111" customWidth="1"/>
    <col min="10145" max="10147" width="0" style="111" hidden="1" customWidth="1"/>
    <col min="10148" max="10148" width="1.33203125" style="111" customWidth="1"/>
    <col min="10149" max="10149" width="1.109375" style="111" customWidth="1"/>
    <col min="10150" max="10150" width="3.44140625" style="111" customWidth="1"/>
    <col min="10151" max="10151" width="15" style="111" customWidth="1"/>
    <col min="10152" max="10152" width="14" style="111" customWidth="1"/>
    <col min="10153" max="10397" width="7.33203125" style="111"/>
    <col min="10398" max="10398" width="7.88671875" style="111" customWidth="1"/>
    <col min="10399" max="10399" width="67.5546875" style="111" bestFit="1" customWidth="1"/>
    <col min="10400" max="10400" width="15.88671875" style="111" customWidth="1"/>
    <col min="10401" max="10403" width="0" style="111" hidden="1" customWidth="1"/>
    <col min="10404" max="10404" width="1.33203125" style="111" customWidth="1"/>
    <col min="10405" max="10405" width="1.109375" style="111" customWidth="1"/>
    <col min="10406" max="10406" width="3.44140625" style="111" customWidth="1"/>
    <col min="10407" max="10407" width="15" style="111" customWidth="1"/>
    <col min="10408" max="10408" width="14" style="111" customWidth="1"/>
    <col min="10409" max="10653" width="7.33203125" style="111"/>
    <col min="10654" max="10654" width="7.88671875" style="111" customWidth="1"/>
    <col min="10655" max="10655" width="67.5546875" style="111" bestFit="1" customWidth="1"/>
    <col min="10656" max="10656" width="15.88671875" style="111" customWidth="1"/>
    <col min="10657" max="10659" width="0" style="111" hidden="1" customWidth="1"/>
    <col min="10660" max="10660" width="1.33203125" style="111" customWidth="1"/>
    <col min="10661" max="10661" width="1.109375" style="111" customWidth="1"/>
    <col min="10662" max="10662" width="3.44140625" style="111" customWidth="1"/>
    <col min="10663" max="10663" width="15" style="111" customWidth="1"/>
    <col min="10664" max="10664" width="14" style="111" customWidth="1"/>
    <col min="10665" max="10909" width="7.33203125" style="111"/>
    <col min="10910" max="10910" width="7.88671875" style="111" customWidth="1"/>
    <col min="10911" max="10911" width="67.5546875" style="111" bestFit="1" customWidth="1"/>
    <col min="10912" max="10912" width="15.88671875" style="111" customWidth="1"/>
    <col min="10913" max="10915" width="0" style="111" hidden="1" customWidth="1"/>
    <col min="10916" max="10916" width="1.33203125" style="111" customWidth="1"/>
    <col min="10917" max="10917" width="1.109375" style="111" customWidth="1"/>
    <col min="10918" max="10918" width="3.44140625" style="111" customWidth="1"/>
    <col min="10919" max="10919" width="15" style="111" customWidth="1"/>
    <col min="10920" max="10920" width="14" style="111" customWidth="1"/>
    <col min="10921" max="11165" width="7.33203125" style="111"/>
    <col min="11166" max="11166" width="7.88671875" style="111" customWidth="1"/>
    <col min="11167" max="11167" width="67.5546875" style="111" bestFit="1" customWidth="1"/>
    <col min="11168" max="11168" width="15.88671875" style="111" customWidth="1"/>
    <col min="11169" max="11171" width="0" style="111" hidden="1" customWidth="1"/>
    <col min="11172" max="11172" width="1.33203125" style="111" customWidth="1"/>
    <col min="11173" max="11173" width="1.109375" style="111" customWidth="1"/>
    <col min="11174" max="11174" width="3.44140625" style="111" customWidth="1"/>
    <col min="11175" max="11175" width="15" style="111" customWidth="1"/>
    <col min="11176" max="11176" width="14" style="111" customWidth="1"/>
    <col min="11177" max="11421" width="7.33203125" style="111"/>
    <col min="11422" max="11422" width="7.88671875" style="111" customWidth="1"/>
    <col min="11423" max="11423" width="67.5546875" style="111" bestFit="1" customWidth="1"/>
    <col min="11424" max="11424" width="15.88671875" style="111" customWidth="1"/>
    <col min="11425" max="11427" width="0" style="111" hidden="1" customWidth="1"/>
    <col min="11428" max="11428" width="1.33203125" style="111" customWidth="1"/>
    <col min="11429" max="11429" width="1.109375" style="111" customWidth="1"/>
    <col min="11430" max="11430" width="3.44140625" style="111" customWidth="1"/>
    <col min="11431" max="11431" width="15" style="111" customWidth="1"/>
    <col min="11432" max="11432" width="14" style="111" customWidth="1"/>
    <col min="11433" max="11677" width="7.33203125" style="111"/>
    <col min="11678" max="11678" width="7.88671875" style="111" customWidth="1"/>
    <col min="11679" max="11679" width="67.5546875" style="111" bestFit="1" customWidth="1"/>
    <col min="11680" max="11680" width="15.88671875" style="111" customWidth="1"/>
    <col min="11681" max="11683" width="0" style="111" hidden="1" customWidth="1"/>
    <col min="11684" max="11684" width="1.33203125" style="111" customWidth="1"/>
    <col min="11685" max="11685" width="1.109375" style="111" customWidth="1"/>
    <col min="11686" max="11686" width="3.44140625" style="111" customWidth="1"/>
    <col min="11687" max="11687" width="15" style="111" customWidth="1"/>
    <col min="11688" max="11688" width="14" style="111" customWidth="1"/>
    <col min="11689" max="11933" width="7.33203125" style="111"/>
    <col min="11934" max="11934" width="7.88671875" style="111" customWidth="1"/>
    <col min="11935" max="11935" width="67.5546875" style="111" bestFit="1" customWidth="1"/>
    <col min="11936" max="11936" width="15.88671875" style="111" customWidth="1"/>
    <col min="11937" max="11939" width="0" style="111" hidden="1" customWidth="1"/>
    <col min="11940" max="11940" width="1.33203125" style="111" customWidth="1"/>
    <col min="11941" max="11941" width="1.109375" style="111" customWidth="1"/>
    <col min="11942" max="11942" width="3.44140625" style="111" customWidth="1"/>
    <col min="11943" max="11943" width="15" style="111" customWidth="1"/>
    <col min="11944" max="11944" width="14" style="111" customWidth="1"/>
    <col min="11945" max="12189" width="7.33203125" style="111"/>
    <col min="12190" max="12190" width="7.88671875" style="111" customWidth="1"/>
    <col min="12191" max="12191" width="67.5546875" style="111" bestFit="1" customWidth="1"/>
    <col min="12192" max="12192" width="15.88671875" style="111" customWidth="1"/>
    <col min="12193" max="12195" width="0" style="111" hidden="1" customWidth="1"/>
    <col min="12196" max="12196" width="1.33203125" style="111" customWidth="1"/>
    <col min="12197" max="12197" width="1.109375" style="111" customWidth="1"/>
    <col min="12198" max="12198" width="3.44140625" style="111" customWidth="1"/>
    <col min="12199" max="12199" width="15" style="111" customWidth="1"/>
    <col min="12200" max="12200" width="14" style="111" customWidth="1"/>
    <col min="12201" max="12445" width="7.33203125" style="111"/>
    <col min="12446" max="12446" width="7.88671875" style="111" customWidth="1"/>
    <col min="12447" max="12447" width="67.5546875" style="111" bestFit="1" customWidth="1"/>
    <col min="12448" max="12448" width="15.88671875" style="111" customWidth="1"/>
    <col min="12449" max="12451" width="0" style="111" hidden="1" customWidth="1"/>
    <col min="12452" max="12452" width="1.33203125" style="111" customWidth="1"/>
    <col min="12453" max="12453" width="1.109375" style="111" customWidth="1"/>
    <col min="12454" max="12454" width="3.44140625" style="111" customWidth="1"/>
    <col min="12455" max="12455" width="15" style="111" customWidth="1"/>
    <col min="12456" max="12456" width="14" style="111" customWidth="1"/>
    <col min="12457" max="12701" width="7.33203125" style="111"/>
    <col min="12702" max="12702" width="7.88671875" style="111" customWidth="1"/>
    <col min="12703" max="12703" width="67.5546875" style="111" bestFit="1" customWidth="1"/>
    <col min="12704" max="12704" width="15.88671875" style="111" customWidth="1"/>
    <col min="12705" max="12707" width="0" style="111" hidden="1" customWidth="1"/>
    <col min="12708" max="12708" width="1.33203125" style="111" customWidth="1"/>
    <col min="12709" max="12709" width="1.109375" style="111" customWidth="1"/>
    <col min="12710" max="12710" width="3.44140625" style="111" customWidth="1"/>
    <col min="12711" max="12711" width="15" style="111" customWidth="1"/>
    <col min="12712" max="12712" width="14" style="111" customWidth="1"/>
    <col min="12713" max="12957" width="7.33203125" style="111"/>
    <col min="12958" max="12958" width="7.88671875" style="111" customWidth="1"/>
    <col min="12959" max="12959" width="67.5546875" style="111" bestFit="1" customWidth="1"/>
    <col min="12960" max="12960" width="15.88671875" style="111" customWidth="1"/>
    <col min="12961" max="12963" width="0" style="111" hidden="1" customWidth="1"/>
    <col min="12964" max="12964" width="1.33203125" style="111" customWidth="1"/>
    <col min="12965" max="12965" width="1.109375" style="111" customWidth="1"/>
    <col min="12966" max="12966" width="3.44140625" style="111" customWidth="1"/>
    <col min="12967" max="12967" width="15" style="111" customWidth="1"/>
    <col min="12968" max="12968" width="14" style="111" customWidth="1"/>
    <col min="12969" max="13213" width="7.33203125" style="111"/>
    <col min="13214" max="13214" width="7.88671875" style="111" customWidth="1"/>
    <col min="13215" max="13215" width="67.5546875" style="111" bestFit="1" customWidth="1"/>
    <col min="13216" max="13216" width="15.88671875" style="111" customWidth="1"/>
    <col min="13217" max="13219" width="0" style="111" hidden="1" customWidth="1"/>
    <col min="13220" max="13220" width="1.33203125" style="111" customWidth="1"/>
    <col min="13221" max="13221" width="1.109375" style="111" customWidth="1"/>
    <col min="13222" max="13222" width="3.44140625" style="111" customWidth="1"/>
    <col min="13223" max="13223" width="15" style="111" customWidth="1"/>
    <col min="13224" max="13224" width="14" style="111" customWidth="1"/>
    <col min="13225" max="13469" width="7.33203125" style="111"/>
    <col min="13470" max="13470" width="7.88671875" style="111" customWidth="1"/>
    <col min="13471" max="13471" width="67.5546875" style="111" bestFit="1" customWidth="1"/>
    <col min="13472" max="13472" width="15.88671875" style="111" customWidth="1"/>
    <col min="13473" max="13475" width="0" style="111" hidden="1" customWidth="1"/>
    <col min="13476" max="13476" width="1.33203125" style="111" customWidth="1"/>
    <col min="13477" max="13477" width="1.109375" style="111" customWidth="1"/>
    <col min="13478" max="13478" width="3.44140625" style="111" customWidth="1"/>
    <col min="13479" max="13479" width="15" style="111" customWidth="1"/>
    <col min="13480" max="13480" width="14" style="111" customWidth="1"/>
    <col min="13481" max="13725" width="7.33203125" style="111"/>
    <col min="13726" max="13726" width="7.88671875" style="111" customWidth="1"/>
    <col min="13727" max="13727" width="67.5546875" style="111" bestFit="1" customWidth="1"/>
    <col min="13728" max="13728" width="15.88671875" style="111" customWidth="1"/>
    <col min="13729" max="13731" width="0" style="111" hidden="1" customWidth="1"/>
    <col min="13732" max="13732" width="1.33203125" style="111" customWidth="1"/>
    <col min="13733" max="13733" width="1.109375" style="111" customWidth="1"/>
    <col min="13734" max="13734" width="3.44140625" style="111" customWidth="1"/>
    <col min="13735" max="13735" width="15" style="111" customWidth="1"/>
    <col min="13736" max="13736" width="14" style="111" customWidth="1"/>
    <col min="13737" max="13981" width="7.33203125" style="111"/>
    <col min="13982" max="13982" width="7.88671875" style="111" customWidth="1"/>
    <col min="13983" max="13983" width="67.5546875" style="111" bestFit="1" customWidth="1"/>
    <col min="13984" max="13984" width="15.88671875" style="111" customWidth="1"/>
    <col min="13985" max="13987" width="0" style="111" hidden="1" customWidth="1"/>
    <col min="13988" max="13988" width="1.33203125" style="111" customWidth="1"/>
    <col min="13989" max="13989" width="1.109375" style="111" customWidth="1"/>
    <col min="13990" max="13990" width="3.44140625" style="111" customWidth="1"/>
    <col min="13991" max="13991" width="15" style="111" customWidth="1"/>
    <col min="13992" max="13992" width="14" style="111" customWidth="1"/>
    <col min="13993" max="14237" width="7.33203125" style="111"/>
    <col min="14238" max="14238" width="7.88671875" style="111" customWidth="1"/>
    <col min="14239" max="14239" width="67.5546875" style="111" bestFit="1" customWidth="1"/>
    <col min="14240" max="14240" width="15.88671875" style="111" customWidth="1"/>
    <col min="14241" max="14243" width="0" style="111" hidden="1" customWidth="1"/>
    <col min="14244" max="14244" width="1.33203125" style="111" customWidth="1"/>
    <col min="14245" max="14245" width="1.109375" style="111" customWidth="1"/>
    <col min="14246" max="14246" width="3.44140625" style="111" customWidth="1"/>
    <col min="14247" max="14247" width="15" style="111" customWidth="1"/>
    <col min="14248" max="14248" width="14" style="111" customWidth="1"/>
    <col min="14249" max="14493" width="7.33203125" style="111"/>
    <col min="14494" max="14494" width="7.88671875" style="111" customWidth="1"/>
    <col min="14495" max="14495" width="67.5546875" style="111" bestFit="1" customWidth="1"/>
    <col min="14496" max="14496" width="15.88671875" style="111" customWidth="1"/>
    <col min="14497" max="14499" width="0" style="111" hidden="1" customWidth="1"/>
    <col min="14500" max="14500" width="1.33203125" style="111" customWidth="1"/>
    <col min="14501" max="14501" width="1.109375" style="111" customWidth="1"/>
    <col min="14502" max="14502" width="3.44140625" style="111" customWidth="1"/>
    <col min="14503" max="14503" width="15" style="111" customWidth="1"/>
    <col min="14504" max="14504" width="14" style="111" customWidth="1"/>
    <col min="14505" max="14749" width="7.33203125" style="111"/>
    <col min="14750" max="14750" width="7.88671875" style="111" customWidth="1"/>
    <col min="14751" max="14751" width="67.5546875" style="111" bestFit="1" customWidth="1"/>
    <col min="14752" max="14752" width="15.88671875" style="111" customWidth="1"/>
    <col min="14753" max="14755" width="0" style="111" hidden="1" customWidth="1"/>
    <col min="14756" max="14756" width="1.33203125" style="111" customWidth="1"/>
    <col min="14757" max="14757" width="1.109375" style="111" customWidth="1"/>
    <col min="14758" max="14758" width="3.44140625" style="111" customWidth="1"/>
    <col min="14759" max="14759" width="15" style="111" customWidth="1"/>
    <col min="14760" max="14760" width="14" style="111" customWidth="1"/>
    <col min="14761" max="15005" width="7.33203125" style="111"/>
    <col min="15006" max="15006" width="7.88671875" style="111" customWidth="1"/>
    <col min="15007" max="15007" width="67.5546875" style="111" bestFit="1" customWidth="1"/>
    <col min="15008" max="15008" width="15.88671875" style="111" customWidth="1"/>
    <col min="15009" max="15011" width="0" style="111" hidden="1" customWidth="1"/>
    <col min="15012" max="15012" width="1.33203125" style="111" customWidth="1"/>
    <col min="15013" max="15013" width="1.109375" style="111" customWidth="1"/>
    <col min="15014" max="15014" width="3.44140625" style="111" customWidth="1"/>
    <col min="15015" max="15015" width="15" style="111" customWidth="1"/>
    <col min="15016" max="15016" width="14" style="111" customWidth="1"/>
    <col min="15017" max="15261" width="7.33203125" style="111"/>
    <col min="15262" max="15262" width="7.88671875" style="111" customWidth="1"/>
    <col min="15263" max="15263" width="67.5546875" style="111" bestFit="1" customWidth="1"/>
    <col min="15264" max="15264" width="15.88671875" style="111" customWidth="1"/>
    <col min="15265" max="15267" width="0" style="111" hidden="1" customWidth="1"/>
    <col min="15268" max="15268" width="1.33203125" style="111" customWidth="1"/>
    <col min="15269" max="15269" width="1.109375" style="111" customWidth="1"/>
    <col min="15270" max="15270" width="3.44140625" style="111" customWidth="1"/>
    <col min="15271" max="15271" width="15" style="111" customWidth="1"/>
    <col min="15272" max="15272" width="14" style="111" customWidth="1"/>
    <col min="15273" max="15517" width="7.33203125" style="111"/>
    <col min="15518" max="15518" width="7.88671875" style="111" customWidth="1"/>
    <col min="15519" max="15519" width="67.5546875" style="111" bestFit="1" customWidth="1"/>
    <col min="15520" max="15520" width="15.88671875" style="111" customWidth="1"/>
    <col min="15521" max="15523" width="0" style="111" hidden="1" customWidth="1"/>
    <col min="15524" max="15524" width="1.33203125" style="111" customWidth="1"/>
    <col min="15525" max="15525" width="1.109375" style="111" customWidth="1"/>
    <col min="15526" max="15526" width="3.44140625" style="111" customWidth="1"/>
    <col min="15527" max="15527" width="15" style="111" customWidth="1"/>
    <col min="15528" max="15528" width="14" style="111" customWidth="1"/>
    <col min="15529" max="15773" width="7.33203125" style="111"/>
    <col min="15774" max="15774" width="7.88671875" style="111" customWidth="1"/>
    <col min="15775" max="15775" width="67.5546875" style="111" bestFit="1" customWidth="1"/>
    <col min="15776" max="15776" width="15.88671875" style="111" customWidth="1"/>
    <col min="15777" max="15779" width="0" style="111" hidden="1" customWidth="1"/>
    <col min="15780" max="15780" width="1.33203125" style="111" customWidth="1"/>
    <col min="15781" max="15781" width="1.109375" style="111" customWidth="1"/>
    <col min="15782" max="15782" width="3.44140625" style="111" customWidth="1"/>
    <col min="15783" max="15783" width="15" style="111" customWidth="1"/>
    <col min="15784" max="15784" width="14" style="111" customWidth="1"/>
    <col min="15785" max="16029" width="7.33203125" style="111"/>
    <col min="16030" max="16030" width="7.88671875" style="111" customWidth="1"/>
    <col min="16031" max="16031" width="67.5546875" style="111" bestFit="1" customWidth="1"/>
    <col min="16032" max="16032" width="15.88671875" style="111" customWidth="1"/>
    <col min="16033" max="16035" width="0" style="111" hidden="1" customWidth="1"/>
    <col min="16036" max="16036" width="1.33203125" style="111" customWidth="1"/>
    <col min="16037" max="16037" width="1.109375" style="111" customWidth="1"/>
    <col min="16038" max="16038" width="3.44140625" style="111" customWidth="1"/>
    <col min="16039" max="16039" width="15" style="111" customWidth="1"/>
    <col min="16040" max="16040" width="14" style="111" customWidth="1"/>
    <col min="16041" max="16384" width="7.33203125" style="111"/>
  </cols>
  <sheetData>
    <row r="1" spans="1:11">
      <c r="B1" s="113"/>
      <c r="C1" s="114"/>
      <c r="D1" s="114"/>
      <c r="E1" s="114"/>
    </row>
    <row r="2" spans="1:11" ht="15" customHeight="1">
      <c r="A2" s="115"/>
      <c r="C2" s="387" t="s">
        <v>260</v>
      </c>
      <c r="D2" s="387"/>
      <c r="E2" s="387"/>
      <c r="F2" s="387"/>
      <c r="H2" s="387" t="s">
        <v>207</v>
      </c>
      <c r="I2" s="387"/>
      <c r="J2" s="387"/>
      <c r="K2" s="387"/>
    </row>
    <row r="3" spans="1:11" ht="20.399999999999999">
      <c r="B3" s="116" t="s">
        <v>189</v>
      </c>
      <c r="C3" s="57" t="str">
        <f>+'Gx Business'!C4</f>
        <v>Sep-24</v>
      </c>
      <c r="D3" s="58" t="str">
        <f>+'Gx Business'!D4</f>
        <v>Sep-23</v>
      </c>
      <c r="E3" s="58" t="s">
        <v>91</v>
      </c>
      <c r="F3" s="116" t="s">
        <v>92</v>
      </c>
      <c r="G3" s="117"/>
      <c r="H3" s="57" t="str">
        <f>+'Energy Sales Revenues'!C24</f>
        <v>Q3 2024</v>
      </c>
      <c r="I3" s="58" t="str">
        <f>+'Energy Sales Revenues'!D24</f>
        <v>Q3 2023</v>
      </c>
      <c r="J3" s="58" t="s">
        <v>91</v>
      </c>
      <c r="K3" s="116" t="s">
        <v>92</v>
      </c>
    </row>
    <row r="4" spans="1:11" s="115" customFormat="1" ht="10.5" customHeight="1">
      <c r="B4" s="118"/>
      <c r="C4" s="119"/>
      <c r="D4" s="120"/>
      <c r="E4" s="120"/>
      <c r="F4" s="121"/>
      <c r="H4" s="119"/>
      <c r="I4" s="120"/>
      <c r="J4" s="120"/>
      <c r="K4" s="121"/>
    </row>
    <row r="5" spans="1:11" s="115" customFormat="1" ht="15" customHeight="1">
      <c r="B5" s="122" t="s">
        <v>93</v>
      </c>
      <c r="C5" s="100">
        <v>3567606.0279999999</v>
      </c>
      <c r="D5" s="123">
        <v>3177262.98</v>
      </c>
      <c r="E5" s="123">
        <v>390343.04799999995</v>
      </c>
      <c r="F5" s="124">
        <v>0.1229</v>
      </c>
      <c r="G5" s="125"/>
      <c r="H5" s="100">
        <v>1255254.3059999999</v>
      </c>
      <c r="I5" s="123">
        <v>1035976.0720000002</v>
      </c>
      <c r="J5" s="123">
        <v>219278.23399999971</v>
      </c>
      <c r="K5" s="124">
        <v>0.2117</v>
      </c>
    </row>
    <row r="6" spans="1:11" s="115" customFormat="1" ht="15" customHeight="1">
      <c r="B6" s="126" t="s">
        <v>257</v>
      </c>
      <c r="C6" s="83">
        <v>3508087.83</v>
      </c>
      <c r="D6" s="127">
        <v>3059024.5970000001</v>
      </c>
      <c r="E6" s="127">
        <v>449063.23300000001</v>
      </c>
      <c r="F6" s="128">
        <v>0.14680000000000001</v>
      </c>
      <c r="G6" s="125"/>
      <c r="H6" s="83">
        <v>1231722.44</v>
      </c>
      <c r="I6" s="127">
        <v>998347.51800000016</v>
      </c>
      <c r="J6" s="127">
        <v>233374.92199999979</v>
      </c>
      <c r="K6" s="128">
        <v>0.23380000000000001</v>
      </c>
    </row>
    <row r="7" spans="1:11" s="115" customFormat="1" ht="15" customHeight="1">
      <c r="B7" s="129" t="s">
        <v>94</v>
      </c>
      <c r="C7" s="105">
        <v>59518.197999999997</v>
      </c>
      <c r="D7" s="130">
        <v>118238.383</v>
      </c>
      <c r="E7" s="130">
        <v>-58720.185000000005</v>
      </c>
      <c r="F7" s="360">
        <v>-0.49659999999999999</v>
      </c>
      <c r="G7" s="125"/>
      <c r="H7" s="105">
        <v>23531.865999999995</v>
      </c>
      <c r="I7" s="130">
        <v>37628.554000000004</v>
      </c>
      <c r="J7" s="130">
        <v>-14096.688000000009</v>
      </c>
      <c r="K7" s="361">
        <v>-0.37459999999999999</v>
      </c>
    </row>
    <row r="8" spans="1:11" s="115" customFormat="1" ht="15" customHeight="1">
      <c r="B8" s="131" t="s">
        <v>95</v>
      </c>
      <c r="C8" s="107">
        <v>-2360642.3740000003</v>
      </c>
      <c r="D8" s="132">
        <v>-2287555.63</v>
      </c>
      <c r="E8" s="132">
        <v>-73086.744000000414</v>
      </c>
      <c r="F8" s="133">
        <v>3.1899999999999998E-2</v>
      </c>
      <c r="G8" s="125"/>
      <c r="H8" s="107">
        <v>-777079.91899999999</v>
      </c>
      <c r="I8" s="132">
        <v>-628167.94900000002</v>
      </c>
      <c r="J8" s="132">
        <v>-148911.96999999997</v>
      </c>
      <c r="K8" s="133">
        <v>0.23710000000000001</v>
      </c>
    </row>
    <row r="9" spans="1:11" s="115" customFormat="1" ht="15" customHeight="1">
      <c r="B9" s="134" t="s">
        <v>258</v>
      </c>
      <c r="C9" s="69">
        <v>-1538156.713</v>
      </c>
      <c r="D9" s="135">
        <v>-1271839.3910000001</v>
      </c>
      <c r="E9" s="135">
        <v>-266317.32199999993</v>
      </c>
      <c r="F9" s="136">
        <v>0.2094</v>
      </c>
      <c r="G9" s="125"/>
      <c r="H9" s="69">
        <v>-483759.37999999989</v>
      </c>
      <c r="I9" s="135">
        <v>-347743.95700000005</v>
      </c>
      <c r="J9" s="135">
        <v>-136015.42299999984</v>
      </c>
      <c r="K9" s="136">
        <v>0.3911</v>
      </c>
    </row>
    <row r="10" spans="1:11" s="115" customFormat="1" ht="15" customHeight="1">
      <c r="B10" s="126" t="s">
        <v>96</v>
      </c>
      <c r="C10" s="83">
        <v>-282464.90100000001</v>
      </c>
      <c r="D10" s="127">
        <v>-452487.39</v>
      </c>
      <c r="E10" s="127">
        <v>170022.489</v>
      </c>
      <c r="F10" s="128">
        <v>-0.37580000000000002</v>
      </c>
      <c r="G10" s="125"/>
      <c r="H10" s="83">
        <v>-68672.988000000012</v>
      </c>
      <c r="I10" s="127">
        <v>-104248.897</v>
      </c>
      <c r="J10" s="127">
        <v>35575.908999999985</v>
      </c>
      <c r="K10" s="128">
        <v>-0.34129999999999999</v>
      </c>
    </row>
    <row r="11" spans="1:11" s="115" customFormat="1" ht="15" customHeight="1">
      <c r="B11" s="137" t="s">
        <v>97</v>
      </c>
      <c r="C11" s="83">
        <v>-288320.02600000001</v>
      </c>
      <c r="D11" s="127">
        <v>-269323.473</v>
      </c>
      <c r="E11" s="127">
        <v>-18996.553000000014</v>
      </c>
      <c r="F11" s="128">
        <v>7.0499999999999993E-2</v>
      </c>
      <c r="G11" s="125"/>
      <c r="H11" s="83">
        <v>-111871.80800000002</v>
      </c>
      <c r="I11" s="127">
        <v>-101144.761</v>
      </c>
      <c r="J11" s="127">
        <v>-10727.04700000002</v>
      </c>
      <c r="K11" s="128">
        <v>0.1061</v>
      </c>
    </row>
    <row r="12" spans="1:11" s="115" customFormat="1" ht="15" customHeight="1">
      <c r="B12" s="129" t="s">
        <v>98</v>
      </c>
      <c r="C12" s="105">
        <v>-251700.734</v>
      </c>
      <c r="D12" s="130">
        <v>-293905.37599999999</v>
      </c>
      <c r="E12" s="130">
        <v>42204.641999999993</v>
      </c>
      <c r="F12" s="138">
        <v>-0.14360000000000001</v>
      </c>
      <c r="G12" s="125"/>
      <c r="H12" s="105">
        <v>-112775.74299999999</v>
      </c>
      <c r="I12" s="130">
        <v>-75030.334000000003</v>
      </c>
      <c r="J12" s="130">
        <v>-37745.408999999985</v>
      </c>
      <c r="K12" s="361">
        <v>0.50309999999999999</v>
      </c>
    </row>
    <row r="13" spans="1:11" s="115" customFormat="1" ht="15" customHeight="1">
      <c r="B13" s="131" t="s">
        <v>99</v>
      </c>
      <c r="C13" s="107">
        <v>1206963.6539999996</v>
      </c>
      <c r="D13" s="132">
        <v>889707.35000000009</v>
      </c>
      <c r="E13" s="132">
        <v>317256.30399999954</v>
      </c>
      <c r="F13" s="133">
        <v>0.35659999999999997</v>
      </c>
      <c r="G13" s="125"/>
      <c r="H13" s="107">
        <v>478174.38699999987</v>
      </c>
      <c r="I13" s="132">
        <v>407808.12300000014</v>
      </c>
      <c r="J13" s="132">
        <v>70366.263999999734</v>
      </c>
      <c r="K13" s="133">
        <v>0.17249999999999999</v>
      </c>
    </row>
    <row r="14" spans="1:11" s="115" customFormat="1" ht="15" customHeight="1">
      <c r="B14" s="126" t="s">
        <v>100</v>
      </c>
      <c r="C14" s="69">
        <v>25946.692999999999</v>
      </c>
      <c r="D14" s="135">
        <v>27949.147000000001</v>
      </c>
      <c r="E14" s="135">
        <v>-2002.4540000000015</v>
      </c>
      <c r="F14" s="136">
        <v>-7.1599999999999997E-2</v>
      </c>
      <c r="G14" s="125"/>
      <c r="H14" s="69">
        <v>7907.0419999999976</v>
      </c>
      <c r="I14" s="135">
        <v>10273.654000000002</v>
      </c>
      <c r="J14" s="135">
        <v>-2366.6120000000046</v>
      </c>
      <c r="K14" s="136">
        <v>-0.23039999999999999</v>
      </c>
    </row>
    <row r="15" spans="1:11" s="115" customFormat="1" ht="15" customHeight="1">
      <c r="B15" s="137" t="s">
        <v>101</v>
      </c>
      <c r="C15" s="83">
        <v>-121677.379</v>
      </c>
      <c r="D15" s="127">
        <v>-124019.697</v>
      </c>
      <c r="E15" s="127">
        <v>2342.3179999999993</v>
      </c>
      <c r="F15" s="128">
        <v>-1.89E-2</v>
      </c>
      <c r="G15" s="125"/>
      <c r="H15" s="83">
        <v>-39471.918000000005</v>
      </c>
      <c r="I15" s="127">
        <v>-42681.092999999993</v>
      </c>
      <c r="J15" s="127">
        <v>3209.1749999999884</v>
      </c>
      <c r="K15" s="128">
        <v>-7.5200000000000003E-2</v>
      </c>
    </row>
    <row r="16" spans="1:11" s="115" customFormat="1" ht="15" customHeight="1">
      <c r="B16" s="129" t="s">
        <v>102</v>
      </c>
      <c r="C16" s="105">
        <v>-169675.36499999999</v>
      </c>
      <c r="D16" s="130">
        <v>-150163.959</v>
      </c>
      <c r="E16" s="130">
        <v>-19511.405999999988</v>
      </c>
      <c r="F16" s="138">
        <v>0.12989999999999999</v>
      </c>
      <c r="G16" s="125"/>
      <c r="H16" s="105">
        <v>-66794.558999999994</v>
      </c>
      <c r="I16" s="130">
        <v>-54306.885999999999</v>
      </c>
      <c r="J16" s="130">
        <v>-12487.672999999995</v>
      </c>
      <c r="K16" s="138">
        <v>0.22989999999999999</v>
      </c>
    </row>
    <row r="17" spans="2:11" s="115" customFormat="1" ht="15" customHeight="1">
      <c r="B17" s="131" t="s">
        <v>191</v>
      </c>
      <c r="C17" s="107">
        <v>941557.60299999965</v>
      </c>
      <c r="D17" s="132">
        <v>643472.84100000001</v>
      </c>
      <c r="E17" s="132">
        <v>298084.76199999964</v>
      </c>
      <c r="F17" s="133">
        <v>0.4632</v>
      </c>
      <c r="G17" s="139"/>
      <c r="H17" s="107">
        <v>379814.95199999987</v>
      </c>
      <c r="I17" s="132">
        <v>321093.79800000013</v>
      </c>
      <c r="J17" s="132">
        <v>58721.153999999748</v>
      </c>
      <c r="K17" s="133">
        <v>0.18290000000000001</v>
      </c>
    </row>
    <row r="18" spans="2:11" s="115" customFormat="1" ht="15" customHeight="1">
      <c r="B18" s="134" t="s">
        <v>103</v>
      </c>
      <c r="C18" s="69">
        <v>-222587.52100000001</v>
      </c>
      <c r="D18" s="135">
        <v>-183243.11799999999</v>
      </c>
      <c r="E18" s="135">
        <v>-39344.40300000002</v>
      </c>
      <c r="F18" s="136">
        <v>0.2147</v>
      </c>
      <c r="G18" s="125"/>
      <c r="H18" s="69">
        <v>-77290.917000000016</v>
      </c>
      <c r="I18" s="135">
        <v>-67569.436999999991</v>
      </c>
      <c r="J18" s="135">
        <v>-9721.480000000025</v>
      </c>
      <c r="K18" s="136">
        <v>0.1439</v>
      </c>
    </row>
    <row r="19" spans="2:11" s="115" customFormat="1" ht="15" hidden="1" customHeight="1">
      <c r="B19" s="137" t="s">
        <v>216</v>
      </c>
      <c r="C19" s="83">
        <v>0</v>
      </c>
      <c r="D19" s="127">
        <v>0</v>
      </c>
      <c r="E19" s="127">
        <v>0</v>
      </c>
      <c r="F19" s="128" t="s">
        <v>272</v>
      </c>
      <c r="G19" s="125"/>
      <c r="H19" s="83">
        <v>0</v>
      </c>
      <c r="I19" s="127">
        <v>0</v>
      </c>
      <c r="J19" s="127">
        <v>0</v>
      </c>
      <c r="K19" s="128" t="s">
        <v>272</v>
      </c>
    </row>
    <row r="20" spans="2:11" s="115" customFormat="1" ht="15" customHeight="1">
      <c r="B20" s="129" t="s">
        <v>217</v>
      </c>
      <c r="C20" s="105">
        <v>-14883.218000000001</v>
      </c>
      <c r="D20" s="130">
        <v>-10419.637000000001</v>
      </c>
      <c r="E20" s="130">
        <v>-4463.5810000000001</v>
      </c>
      <c r="F20" s="138">
        <v>0.4284</v>
      </c>
      <c r="G20" s="125"/>
      <c r="H20" s="105">
        <v>-4091.8320000000003</v>
      </c>
      <c r="I20" s="130">
        <v>-2379.4160000000011</v>
      </c>
      <c r="J20" s="130">
        <v>-1712.4159999999993</v>
      </c>
      <c r="K20" s="138">
        <v>0.71970000000000001</v>
      </c>
    </row>
    <row r="21" spans="2:11" s="115" customFormat="1" ht="15" customHeight="1">
      <c r="B21" s="131" t="s">
        <v>190</v>
      </c>
      <c r="C21" s="107">
        <v>704086.86399999971</v>
      </c>
      <c r="D21" s="132">
        <v>449810.08600000001</v>
      </c>
      <c r="E21" s="132">
        <v>254276.7779999997</v>
      </c>
      <c r="F21" s="133">
        <v>0.56530000000000002</v>
      </c>
      <c r="G21" s="125"/>
      <c r="H21" s="107">
        <v>298432.20299999986</v>
      </c>
      <c r="I21" s="132">
        <v>251144.94500000015</v>
      </c>
      <c r="J21" s="132">
        <v>47287.257999999711</v>
      </c>
      <c r="K21" s="362">
        <v>0.1883</v>
      </c>
    </row>
    <row r="22" spans="2:11" s="141" customFormat="1" ht="15" customHeight="1">
      <c r="B22" s="131" t="s">
        <v>234</v>
      </c>
      <c r="C22" s="107">
        <v>-105976.06000000001</v>
      </c>
      <c r="D22" s="132">
        <v>-48992.929999999993</v>
      </c>
      <c r="E22" s="132">
        <v>-56983.130000000019</v>
      </c>
      <c r="F22" s="133">
        <v>1.1631</v>
      </c>
      <c r="G22" s="140"/>
      <c r="H22" s="107">
        <v>-57397.105000000003</v>
      </c>
      <c r="I22" s="132">
        <v>-1140.9499999999898</v>
      </c>
      <c r="J22" s="132">
        <v>-56256.155000000013</v>
      </c>
      <c r="K22" s="133" t="s">
        <v>272</v>
      </c>
    </row>
    <row r="23" spans="2:11" s="115" customFormat="1" ht="15" customHeight="1">
      <c r="B23" s="134" t="s">
        <v>104</v>
      </c>
      <c r="C23" s="69">
        <v>62018.006000000001</v>
      </c>
      <c r="D23" s="135">
        <v>66054.510999999999</v>
      </c>
      <c r="E23" s="135">
        <v>-4036.5049999999974</v>
      </c>
      <c r="F23" s="136">
        <v>-6.1100000000000002E-2</v>
      </c>
      <c r="G23" s="125"/>
      <c r="H23" s="69">
        <v>9206.6730000000025</v>
      </c>
      <c r="I23" s="135">
        <v>28575.936000000002</v>
      </c>
      <c r="J23" s="135">
        <v>-19369.262999999999</v>
      </c>
      <c r="K23" s="136">
        <v>-0.67779999999999996</v>
      </c>
    </row>
    <row r="24" spans="2:11" s="115" customFormat="1" ht="15" customHeight="1">
      <c r="B24" s="126" t="s">
        <v>252</v>
      </c>
      <c r="C24" s="83">
        <v>-173769.11900000001</v>
      </c>
      <c r="D24" s="127">
        <v>-143144.12599999999</v>
      </c>
      <c r="E24" s="127">
        <v>-30624.993000000017</v>
      </c>
      <c r="F24" s="128">
        <v>0.21390000000000001</v>
      </c>
      <c r="G24" s="125"/>
      <c r="H24" s="83">
        <v>-54053.252000000008</v>
      </c>
      <c r="I24" s="127">
        <v>-56457.028999999995</v>
      </c>
      <c r="J24" s="127">
        <v>2403.7769999999873</v>
      </c>
      <c r="K24" s="128">
        <v>-4.2599999999999999E-2</v>
      </c>
    </row>
    <row r="25" spans="2:11" s="115" customFormat="1" ht="15" customHeight="1">
      <c r="B25" s="137" t="s">
        <v>105</v>
      </c>
      <c r="C25" s="83">
        <v>21892.883000000002</v>
      </c>
      <c r="D25" s="127">
        <v>9200.9009999999998</v>
      </c>
      <c r="E25" s="127">
        <v>12691.982000000002</v>
      </c>
      <c r="F25" s="128">
        <v>1.3794</v>
      </c>
      <c r="G25" s="125"/>
      <c r="H25" s="83">
        <v>1992.2430000000022</v>
      </c>
      <c r="I25" s="127">
        <v>1290.777</v>
      </c>
      <c r="J25" s="127">
        <v>701.46600000000217</v>
      </c>
      <c r="K25" s="128">
        <v>0.54339999999999999</v>
      </c>
    </row>
    <row r="26" spans="2:11" s="115" customFormat="1" ht="15" customHeight="1">
      <c r="B26" s="129" t="s">
        <v>106</v>
      </c>
      <c r="C26" s="105">
        <v>-16117.83</v>
      </c>
      <c r="D26" s="130">
        <v>18895.784</v>
      </c>
      <c r="E26" s="130">
        <v>-35013.614000000001</v>
      </c>
      <c r="F26" s="138">
        <v>-1.853</v>
      </c>
      <c r="G26" s="125"/>
      <c r="H26" s="105">
        <v>-14542.769</v>
      </c>
      <c r="I26" s="130">
        <v>25449.366000000002</v>
      </c>
      <c r="J26" s="130">
        <v>-39992.135000000002</v>
      </c>
      <c r="K26" s="138">
        <v>-1.5713999999999999</v>
      </c>
    </row>
    <row r="27" spans="2:11" s="115" customFormat="1" ht="15" customHeight="1">
      <c r="B27" s="131" t="s">
        <v>107</v>
      </c>
      <c r="C27" s="107">
        <v>6448.4679999999998</v>
      </c>
      <c r="D27" s="132">
        <v>8634.26</v>
      </c>
      <c r="E27" s="132">
        <v>-2185.7920000000004</v>
      </c>
      <c r="F27" s="363">
        <v>-0.25319999999999998</v>
      </c>
      <c r="G27" s="125"/>
      <c r="H27" s="107">
        <v>4273.0909999999994</v>
      </c>
      <c r="I27" s="132">
        <v>1111.4289999999996</v>
      </c>
      <c r="J27" s="132">
        <v>3161.6619999999998</v>
      </c>
      <c r="K27" s="362">
        <v>2.8447</v>
      </c>
    </row>
    <row r="28" spans="2:11" s="115" customFormat="1" ht="15" customHeight="1">
      <c r="B28" s="134" t="s">
        <v>180</v>
      </c>
      <c r="C28" s="69">
        <v>-291.72399999999999</v>
      </c>
      <c r="D28" s="135">
        <v>1833.289</v>
      </c>
      <c r="E28" s="135">
        <v>-2125.0129999999999</v>
      </c>
      <c r="F28" s="364">
        <v>-1.1591</v>
      </c>
      <c r="G28" s="125"/>
      <c r="H28" s="69">
        <v>39.51600000000002</v>
      </c>
      <c r="I28" s="135">
        <v>-56.894999999999982</v>
      </c>
      <c r="J28" s="135">
        <v>96.411000000000001</v>
      </c>
      <c r="K28" s="364">
        <v>-1.6944999999999999</v>
      </c>
    </row>
    <row r="29" spans="2:11" s="115" customFormat="1" ht="15" customHeight="1">
      <c r="B29" s="137" t="s">
        <v>233</v>
      </c>
      <c r="C29" s="83">
        <v>0</v>
      </c>
      <c r="D29" s="127">
        <v>586.31200000000001</v>
      </c>
      <c r="E29" s="127">
        <v>-586.31200000000001</v>
      </c>
      <c r="F29" s="365">
        <v>-1</v>
      </c>
      <c r="G29" s="125"/>
      <c r="H29" s="83">
        <v>0</v>
      </c>
      <c r="I29" s="127">
        <v>0</v>
      </c>
      <c r="J29" s="127">
        <v>0</v>
      </c>
      <c r="K29" s="366" t="s">
        <v>272</v>
      </c>
    </row>
    <row r="30" spans="2:11" s="115" customFormat="1" ht="21" customHeight="1">
      <c r="B30" s="157" t="s">
        <v>108</v>
      </c>
      <c r="C30" s="105">
        <v>6740.192</v>
      </c>
      <c r="D30" s="130">
        <v>6214.6589999999997</v>
      </c>
      <c r="E30" s="130">
        <v>525.53300000000036</v>
      </c>
      <c r="F30" s="138">
        <v>8.4599999999999995E-2</v>
      </c>
      <c r="G30" s="125"/>
      <c r="H30" s="105">
        <v>4233.5749999999998</v>
      </c>
      <c r="I30" s="130">
        <v>1168.3239999999996</v>
      </c>
      <c r="J30" s="130">
        <v>3065.2510000000002</v>
      </c>
      <c r="K30" s="138">
        <v>2.6236000000000002</v>
      </c>
    </row>
    <row r="31" spans="2:11" s="115" customFormat="1" ht="15" customHeight="1">
      <c r="B31" s="131" t="s">
        <v>109</v>
      </c>
      <c r="C31" s="107">
        <v>604559.27199999965</v>
      </c>
      <c r="D31" s="132">
        <v>409451.41600000003</v>
      </c>
      <c r="E31" s="132">
        <v>195107.85599999962</v>
      </c>
      <c r="F31" s="363">
        <v>0.47649999999999998</v>
      </c>
      <c r="G31" s="125"/>
      <c r="H31" s="107">
        <v>245308.18899999984</v>
      </c>
      <c r="I31" s="132">
        <v>251115.42400000017</v>
      </c>
      <c r="J31" s="132">
        <v>-5807.2350000003353</v>
      </c>
      <c r="K31" s="362">
        <v>-2.3099999999999999E-2</v>
      </c>
    </row>
    <row r="32" spans="2:11" s="115" customFormat="1" ht="15" customHeight="1">
      <c r="B32" s="134" t="s">
        <v>110</v>
      </c>
      <c r="C32" s="69">
        <v>-146599.73800000001</v>
      </c>
      <c r="D32" s="135">
        <v>-107124.576</v>
      </c>
      <c r="E32" s="135">
        <v>-39475.162000000011</v>
      </c>
      <c r="F32" s="364">
        <v>0.36849999999999999</v>
      </c>
      <c r="G32" s="125"/>
      <c r="H32" s="69">
        <v>-61976.988000000012</v>
      </c>
      <c r="I32" s="135">
        <v>-75740.959999999992</v>
      </c>
      <c r="J32" s="135">
        <v>13763.97199999998</v>
      </c>
      <c r="K32" s="364">
        <v>-0.1817</v>
      </c>
    </row>
    <row r="33" spans="2:11" s="115" customFormat="1" ht="10.5" customHeight="1">
      <c r="B33" s="129"/>
      <c r="C33" s="130"/>
      <c r="D33" s="130"/>
      <c r="E33" s="130"/>
      <c r="F33" s="138"/>
      <c r="G33" s="125"/>
      <c r="H33" s="130"/>
      <c r="I33" s="130"/>
      <c r="J33" s="130"/>
      <c r="K33" s="138"/>
    </row>
    <row r="34" spans="2:11" s="115" customFormat="1" ht="15" customHeight="1">
      <c r="B34" s="131" t="s">
        <v>111</v>
      </c>
      <c r="C34" s="142">
        <v>457959.53399999964</v>
      </c>
      <c r="D34" s="132">
        <v>302326.84000000003</v>
      </c>
      <c r="E34" s="132">
        <v>155632.69399999961</v>
      </c>
      <c r="F34" s="363">
        <v>0.51480000000000004</v>
      </c>
      <c r="G34" s="143"/>
      <c r="H34" s="142">
        <v>183331.20099999983</v>
      </c>
      <c r="I34" s="132">
        <v>175374.46400000018</v>
      </c>
      <c r="J34" s="132">
        <v>7956.7369999996445</v>
      </c>
      <c r="K34" s="362">
        <v>4.5400000000000003E-2</v>
      </c>
    </row>
    <row r="35" spans="2:11" s="115" customFormat="1" ht="15" customHeight="1">
      <c r="B35" s="144" t="s">
        <v>112</v>
      </c>
      <c r="C35" s="107">
        <v>418091.96500000003</v>
      </c>
      <c r="D35" s="132">
        <v>275658.26400000002</v>
      </c>
      <c r="E35" s="132">
        <v>142433.701</v>
      </c>
      <c r="F35" s="363">
        <v>0.51670000000000005</v>
      </c>
      <c r="G35" s="140"/>
      <c r="H35" s="107">
        <v>167267.49400000004</v>
      </c>
      <c r="I35" s="132">
        <v>161915.55300000001</v>
      </c>
      <c r="J35" s="132">
        <v>5351.9410000000207</v>
      </c>
      <c r="K35" s="362">
        <v>3.3099999999999997E-2</v>
      </c>
    </row>
    <row r="36" spans="2:11" s="115" customFormat="1" ht="15" customHeight="1">
      <c r="B36" s="145" t="s">
        <v>113</v>
      </c>
      <c r="C36" s="69">
        <v>39867.569000000003</v>
      </c>
      <c r="D36" s="135">
        <v>26668.576000000001</v>
      </c>
      <c r="E36" s="135">
        <v>13198.993000000002</v>
      </c>
      <c r="F36" s="367">
        <v>0.49490000000000001</v>
      </c>
      <c r="G36" s="125"/>
      <c r="H36" s="69">
        <v>16063.707000000002</v>
      </c>
      <c r="I36" s="135">
        <v>13458.911</v>
      </c>
      <c r="J36" s="135">
        <v>2604.7960000000021</v>
      </c>
      <c r="K36" s="364">
        <v>0.19350000000000001</v>
      </c>
    </row>
    <row r="37" spans="2:11" s="115" customFormat="1" ht="10.5" customHeight="1">
      <c r="B37" s="146"/>
      <c r="C37" s="147"/>
      <c r="D37" s="148"/>
      <c r="E37" s="148"/>
      <c r="F37" s="149"/>
      <c r="H37" s="147"/>
      <c r="I37" s="148"/>
      <c r="J37" s="148"/>
      <c r="K37" s="149"/>
    </row>
    <row r="38" spans="2:11" ht="15" customHeight="1">
      <c r="B38" s="131" t="s">
        <v>259</v>
      </c>
      <c r="C38" s="150">
        <v>6.0447126733540202</v>
      </c>
      <c r="D38" s="151">
        <v>3.985426990723365</v>
      </c>
      <c r="E38" s="151">
        <v>2.0592856826306551</v>
      </c>
      <c r="F38" s="363">
        <v>0.51670000000000005</v>
      </c>
      <c r="G38" s="115"/>
      <c r="H38" s="150">
        <v>2.4183290411284699</v>
      </c>
      <c r="I38" s="151">
        <v>2.3409514584482021</v>
      </c>
      <c r="J38" s="151">
        <v>7.7377582680267842E-2</v>
      </c>
      <c r="K38" s="362">
        <v>3.3099999999999997E-2</v>
      </c>
    </row>
    <row r="39" spans="2:11" s="115" customFormat="1" ht="7.5" customHeight="1">
      <c r="B39" s="152"/>
      <c r="C39" s="153"/>
      <c r="D39" s="153"/>
      <c r="E39" s="153"/>
      <c r="F39" s="154"/>
      <c r="H39" s="153"/>
      <c r="I39" s="153"/>
      <c r="J39" s="153"/>
      <c r="K39" s="154"/>
    </row>
    <row r="40" spans="2:11" ht="16.5" customHeight="1">
      <c r="B40" s="397" t="s">
        <v>273</v>
      </c>
      <c r="C40" s="397"/>
      <c r="D40" s="397"/>
      <c r="E40" s="397"/>
      <c r="F40" s="397"/>
      <c r="G40" s="397"/>
      <c r="H40" s="397"/>
      <c r="I40" s="397"/>
      <c r="J40" s="397"/>
      <c r="K40" s="397"/>
    </row>
    <row r="41" spans="2:11" ht="15" customHeight="1">
      <c r="B41" s="155"/>
      <c r="C41" s="126"/>
      <c r="D41" s="126"/>
      <c r="E41" s="126"/>
      <c r="F41" s="126"/>
      <c r="G41" s="111"/>
      <c r="H41" s="155"/>
      <c r="I41" s="155"/>
      <c r="J41" s="155"/>
      <c r="K41" s="155"/>
    </row>
  </sheetData>
  <mergeCells count="3">
    <mergeCell ref="C2:F2"/>
    <mergeCell ref="H2:K2"/>
    <mergeCell ref="B40:K40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50"/>
  </sheetPr>
  <dimension ref="B1:Q93"/>
  <sheetViews>
    <sheetView showGridLines="0" topLeftCell="A55" workbookViewId="0">
      <selection activeCell="B34" sqref="B34"/>
    </sheetView>
  </sheetViews>
  <sheetFormatPr baseColWidth="10" defaultColWidth="9.109375" defaultRowHeight="15"/>
  <cols>
    <col min="1" max="1" width="9.109375" style="3"/>
    <col min="2" max="2" width="47.88671875" style="3" bestFit="1" customWidth="1"/>
    <col min="3" max="3" width="2.109375" style="3" customWidth="1"/>
    <col min="4" max="4" width="19" style="3" bestFit="1" customWidth="1"/>
    <col min="5" max="5" width="9.109375" style="3"/>
    <col min="6" max="6" width="11.109375" style="3" customWidth="1"/>
    <col min="7" max="7" width="51.33203125" style="21" bestFit="1" customWidth="1"/>
    <col min="8" max="8" width="1.109375" style="21" customWidth="1"/>
    <col min="9" max="9" width="15.5546875" style="21" customWidth="1"/>
    <col min="10" max="10" width="0.88671875" style="21" customWidth="1"/>
    <col min="11" max="11" width="13.5546875" style="21" customWidth="1"/>
    <col min="12" max="12" width="15.6640625" style="3" customWidth="1"/>
    <col min="13" max="13" width="12.88671875" style="3" bestFit="1" customWidth="1"/>
    <col min="14" max="15" width="9.109375" style="3"/>
    <col min="16" max="16" width="12.33203125" style="3" customWidth="1"/>
    <col min="17" max="16384" width="9.109375" style="3"/>
  </cols>
  <sheetData>
    <row r="1" spans="2:14">
      <c r="I1" s="37" t="s">
        <v>66</v>
      </c>
      <c r="J1" s="3"/>
      <c r="K1" s="3"/>
    </row>
    <row r="2" spans="2:14">
      <c r="I2" s="3" t="s">
        <v>29</v>
      </c>
      <c r="J2" s="3"/>
      <c r="K2" s="29">
        <v>4442</v>
      </c>
      <c r="L2" s="39"/>
    </row>
    <row r="3" spans="2:14">
      <c r="I3" s="3" t="s">
        <v>30</v>
      </c>
      <c r="J3" s="3"/>
      <c r="K3" s="29">
        <v>5075</v>
      </c>
      <c r="L3" s="39"/>
      <c r="M3" s="29"/>
      <c r="N3" s="39"/>
    </row>
    <row r="4" spans="2:14">
      <c r="I4" s="3" t="s">
        <v>31</v>
      </c>
      <c r="J4" s="3"/>
      <c r="K4" s="29">
        <v>2536</v>
      </c>
      <c r="L4" s="39"/>
      <c r="M4" s="29"/>
      <c r="N4" s="39"/>
    </row>
    <row r="5" spans="2:14">
      <c r="I5" s="3" t="s">
        <v>36</v>
      </c>
      <c r="J5" s="3"/>
      <c r="K5" s="29">
        <f>2671+1200</f>
        <v>3871</v>
      </c>
      <c r="L5" s="39"/>
      <c r="M5" s="29"/>
      <c r="N5" s="39"/>
    </row>
    <row r="6" spans="2:14">
      <c r="I6" s="3"/>
      <c r="K6" s="29">
        <f>SUM(K2:K5)</f>
        <v>15924</v>
      </c>
      <c r="L6" s="40"/>
      <c r="M6" s="29"/>
      <c r="N6" s="40"/>
    </row>
    <row r="8" spans="2:14">
      <c r="I8" s="37" t="s">
        <v>67</v>
      </c>
      <c r="L8" s="29">
        <v>2555</v>
      </c>
    </row>
    <row r="9" spans="2:14">
      <c r="I9" s="3" t="s">
        <v>29</v>
      </c>
      <c r="K9" s="39"/>
      <c r="L9" s="29">
        <v>669</v>
      </c>
      <c r="M9" s="38">
        <f>+K2-L9</f>
        <v>3773</v>
      </c>
    </row>
    <row r="10" spans="2:14">
      <c r="I10" s="3" t="s">
        <v>30</v>
      </c>
      <c r="K10" s="39"/>
      <c r="L10" s="29">
        <v>891</v>
      </c>
      <c r="M10" s="38">
        <f>+K3-L10</f>
        <v>4184</v>
      </c>
    </row>
    <row r="11" spans="2:14">
      <c r="I11" s="3" t="s">
        <v>31</v>
      </c>
      <c r="K11" s="39"/>
      <c r="L11" s="29">
        <v>431</v>
      </c>
      <c r="M11" s="38">
        <f>+K4-L11</f>
        <v>2105</v>
      </c>
    </row>
    <row r="12" spans="2:14">
      <c r="I12" s="3" t="s">
        <v>36</v>
      </c>
      <c r="K12" s="39"/>
      <c r="L12" s="29">
        <v>564</v>
      </c>
      <c r="M12" s="38">
        <f>+K5-L12</f>
        <v>3307</v>
      </c>
    </row>
    <row r="13" spans="2:14">
      <c r="B13" s="3" t="s">
        <v>7</v>
      </c>
      <c r="K13" s="40"/>
      <c r="L13" s="29">
        <f>SUM(L9:L12)</f>
        <v>2555</v>
      </c>
      <c r="M13" s="29">
        <f>SUM(M9:M12)</f>
        <v>13369</v>
      </c>
    </row>
    <row r="14" spans="2:14">
      <c r="B14" s="3" t="s">
        <v>8</v>
      </c>
    </row>
    <row r="15" spans="2:14">
      <c r="I15" s="37"/>
    </row>
    <row r="16" spans="2:14" ht="15.6">
      <c r="B16" s="18" t="s">
        <v>76</v>
      </c>
      <c r="C16" s="19"/>
      <c r="D16" s="19"/>
      <c r="I16" s="3"/>
      <c r="M16" s="38"/>
    </row>
    <row r="17" spans="2:14">
      <c r="I17" s="3"/>
      <c r="M17" s="38"/>
    </row>
    <row r="18" spans="2:14" ht="15.6">
      <c r="D18" s="25" t="s">
        <v>21</v>
      </c>
      <c r="I18" s="3"/>
      <c r="M18" s="38"/>
    </row>
    <row r="19" spans="2:14" ht="15.6">
      <c r="B19" s="4" t="s">
        <v>2</v>
      </c>
      <c r="I19" s="41"/>
      <c r="J19" s="41"/>
      <c r="K19" s="41"/>
      <c r="L19" s="42"/>
      <c r="M19" s="43"/>
      <c r="N19" s="42"/>
    </row>
    <row r="20" spans="2:14">
      <c r="B20" s="3" t="s">
        <v>35</v>
      </c>
      <c r="D20" s="29">
        <v>19758</v>
      </c>
      <c r="I20" s="37" t="s">
        <v>62</v>
      </c>
      <c r="M20" s="29"/>
    </row>
    <row r="21" spans="2:14" hidden="1">
      <c r="B21" s="3" t="s">
        <v>23</v>
      </c>
      <c r="D21" s="29">
        <v>0</v>
      </c>
    </row>
    <row r="22" spans="2:14" hidden="1">
      <c r="B22" s="3" t="s">
        <v>24</v>
      </c>
      <c r="D22" s="29">
        <v>0</v>
      </c>
    </row>
    <row r="23" spans="2:14" hidden="1">
      <c r="B23" s="3" t="s">
        <v>34</v>
      </c>
      <c r="D23" s="29">
        <v>0</v>
      </c>
    </row>
    <row r="24" spans="2:14" ht="16.2" thickBot="1">
      <c r="B24" s="6" t="s">
        <v>28</v>
      </c>
      <c r="D24" s="30">
        <f>SUM(D20:D23)</f>
        <v>19758</v>
      </c>
      <c r="I24" s="3" t="s">
        <v>25</v>
      </c>
      <c r="M24" s="29">
        <v>9077.6698606803984</v>
      </c>
      <c r="N24" s="39">
        <f>+M24/M27</f>
        <v>0.51683213419599316</v>
      </c>
    </row>
    <row r="25" spans="2:14" ht="15.6" thickTop="1">
      <c r="I25" s="3" t="s">
        <v>26</v>
      </c>
      <c r="M25" s="29">
        <v>8379.1941171820145</v>
      </c>
      <c r="N25" s="39">
        <f>+M25/M27</f>
        <v>0.47706480240966781</v>
      </c>
    </row>
    <row r="26" spans="2:14" ht="15.6">
      <c r="B26" s="4" t="s">
        <v>3</v>
      </c>
      <c r="I26" s="3" t="s">
        <v>61</v>
      </c>
      <c r="M26" s="29">
        <v>107.19456273515013</v>
      </c>
      <c r="N26" s="39">
        <f>+M26/M27</f>
        <v>6.1030633943391062E-3</v>
      </c>
    </row>
    <row r="27" spans="2:14">
      <c r="B27" s="3" t="s">
        <v>25</v>
      </c>
      <c r="D27" s="29">
        <f>+M37</f>
        <v>7279.6698606803984</v>
      </c>
      <c r="I27" s="3"/>
      <c r="M27" s="29">
        <f>SUM(M24:M26)</f>
        <v>17564.058540597562</v>
      </c>
      <c r="N27" s="40">
        <f>SUM(N24:N26)</f>
        <v>1</v>
      </c>
    </row>
    <row r="28" spans="2:14">
      <c r="B28" s="3" t="s">
        <v>26</v>
      </c>
      <c r="D28" s="29">
        <f>+M38</f>
        <v>7272.1941171820145</v>
      </c>
    </row>
    <row r="29" spans="2:14">
      <c r="B29" s="3" t="s">
        <v>61</v>
      </c>
      <c r="D29" s="29">
        <f>+M39</f>
        <v>89.194562735150129</v>
      </c>
      <c r="I29" s="37" t="s">
        <v>63</v>
      </c>
      <c r="M29" s="29">
        <v>2923</v>
      </c>
    </row>
    <row r="30" spans="2:14" ht="15.6" hidden="1">
      <c r="B30" s="3" t="s">
        <v>27</v>
      </c>
      <c r="D30" s="29">
        <v>1</v>
      </c>
      <c r="I30" s="20" t="s">
        <v>64</v>
      </c>
    </row>
    <row r="31" spans="2:14" ht="16.2" thickBot="1">
      <c r="B31" s="6" t="s">
        <v>28</v>
      </c>
      <c r="D31" s="30">
        <f>SUM(D27:D30)-1</f>
        <v>14641.058540597563</v>
      </c>
      <c r="I31" s="3" t="s">
        <v>25</v>
      </c>
      <c r="L31" s="39"/>
      <c r="M31" s="29">
        <f>2475-677</f>
        <v>1798</v>
      </c>
    </row>
    <row r="32" spans="2:14" ht="15.6" thickTop="1">
      <c r="I32" s="3" t="s">
        <v>26</v>
      </c>
      <c r="L32" s="39"/>
      <c r="M32" s="29">
        <f>2075-968</f>
        <v>1107</v>
      </c>
    </row>
    <row r="33" spans="2:13" ht="15.6">
      <c r="B33" s="4" t="s">
        <v>22</v>
      </c>
      <c r="C33" s="1"/>
      <c r="D33" s="2"/>
      <c r="I33" s="3" t="s">
        <v>61</v>
      </c>
      <c r="L33" s="39"/>
      <c r="M33" s="29">
        <f>23-5</f>
        <v>18</v>
      </c>
    </row>
    <row r="34" spans="2:13">
      <c r="B34" s="3" t="s">
        <v>76</v>
      </c>
      <c r="C34" s="1"/>
      <c r="D34" s="2" t="e">
        <f>+#REF!</f>
        <v>#REF!</v>
      </c>
      <c r="L34" s="40"/>
      <c r="M34" s="29">
        <f>SUM(M31:M33)</f>
        <v>2923</v>
      </c>
    </row>
    <row r="36" spans="2:13" ht="15.6">
      <c r="B36" s="18" t="s">
        <v>14</v>
      </c>
      <c r="C36" s="19"/>
      <c r="D36" s="19"/>
      <c r="I36" s="37" t="s">
        <v>65</v>
      </c>
    </row>
    <row r="37" spans="2:13">
      <c r="I37" s="3" t="s">
        <v>25</v>
      </c>
      <c r="M37" s="38">
        <f>+M24-M31</f>
        <v>7279.6698606803984</v>
      </c>
    </row>
    <row r="38" spans="2:13" ht="15.6">
      <c r="D38" s="25" t="s">
        <v>21</v>
      </c>
      <c r="I38" s="3" t="s">
        <v>26</v>
      </c>
      <c r="M38" s="38">
        <f>+M25-M32</f>
        <v>7272.1941171820145</v>
      </c>
    </row>
    <row r="39" spans="2:13" ht="15.6">
      <c r="B39" s="4" t="s">
        <v>2</v>
      </c>
      <c r="I39" s="3" t="s">
        <v>61</v>
      </c>
      <c r="M39" s="38">
        <f>+M26-M33</f>
        <v>89.194562735150129</v>
      </c>
    </row>
    <row r="40" spans="2:13">
      <c r="B40" s="3" t="s">
        <v>29</v>
      </c>
      <c r="D40" s="29">
        <f>+M9</f>
        <v>3773</v>
      </c>
      <c r="M40" s="38">
        <f>SUM(M37:M39)</f>
        <v>14641.058540597563</v>
      </c>
    </row>
    <row r="41" spans="2:13">
      <c r="B41" s="3" t="s">
        <v>30</v>
      </c>
      <c r="D41" s="29">
        <f>+M10</f>
        <v>4184</v>
      </c>
    </row>
    <row r="42" spans="2:13">
      <c r="B42" s="3" t="s">
        <v>31</v>
      </c>
      <c r="D42" s="29">
        <f>+M11</f>
        <v>2105</v>
      </c>
    </row>
    <row r="43" spans="2:13">
      <c r="B43" s="3" t="s">
        <v>36</v>
      </c>
      <c r="D43" s="29">
        <f>+M12</f>
        <v>3307</v>
      </c>
    </row>
    <row r="44" spans="2:13" ht="16.2" thickBot="1">
      <c r="B44" s="6" t="s">
        <v>28</v>
      </c>
      <c r="D44" s="30">
        <f>SUM(D40:D43)</f>
        <v>13369</v>
      </c>
    </row>
    <row r="45" spans="2:13" ht="15.6" thickTop="1"/>
    <row r="46" spans="2:13" ht="15.6">
      <c r="B46" s="4" t="s">
        <v>33</v>
      </c>
    </row>
    <row r="47" spans="2:13">
      <c r="B47" s="3" t="s">
        <v>29</v>
      </c>
      <c r="D47" s="29">
        <v>1634</v>
      </c>
    </row>
    <row r="48" spans="2:13">
      <c r="B48" s="3" t="s">
        <v>30</v>
      </c>
      <c r="D48" s="29">
        <v>142</v>
      </c>
    </row>
    <row r="49" spans="2:16">
      <c r="B49" s="3" t="s">
        <v>31</v>
      </c>
      <c r="D49" s="29">
        <v>13</v>
      </c>
    </row>
    <row r="50" spans="2:16">
      <c r="B50" s="3" t="s">
        <v>32</v>
      </c>
      <c r="D50" s="29">
        <v>37</v>
      </c>
      <c r="F50" s="3" t="s">
        <v>60</v>
      </c>
    </row>
    <row r="51" spans="2:16" ht="16.2" thickBot="1">
      <c r="B51" s="6" t="s">
        <v>28</v>
      </c>
      <c r="D51" s="30">
        <f>SUM(D47:D50)</f>
        <v>1826</v>
      </c>
    </row>
    <row r="52" spans="2:16" ht="15.6" thickTop="1"/>
    <row r="53" spans="2:16" ht="15.6">
      <c r="B53" s="4" t="s">
        <v>22</v>
      </c>
      <c r="C53" s="1"/>
      <c r="D53" s="2"/>
      <c r="L53" s="3" t="s">
        <v>69</v>
      </c>
    </row>
    <row r="54" spans="2:16" ht="15.6">
      <c r="B54" s="1" t="s">
        <v>14</v>
      </c>
      <c r="C54" s="1"/>
      <c r="D54" s="2" t="e">
        <f>+#REF!</f>
        <v>#REF!</v>
      </c>
      <c r="G54" s="6"/>
      <c r="H54" s="3"/>
      <c r="I54" s="3"/>
      <c r="L54" s="3" t="s">
        <v>70</v>
      </c>
      <c r="M54" s="29">
        <v>1451</v>
      </c>
    </row>
    <row r="55" spans="2:16" ht="15.6">
      <c r="G55" s="3"/>
      <c r="H55" s="3"/>
      <c r="I55" s="25" t="s">
        <v>21</v>
      </c>
      <c r="L55" s="3" t="s">
        <v>74</v>
      </c>
      <c r="M55" s="29">
        <v>411</v>
      </c>
    </row>
    <row r="56" spans="2:16">
      <c r="G56" s="3" t="s">
        <v>37</v>
      </c>
      <c r="H56" s="3"/>
      <c r="I56" s="29">
        <v>111</v>
      </c>
      <c r="L56" s="3" t="s">
        <v>73</v>
      </c>
      <c r="M56" s="29">
        <f>+M54-M55</f>
        <v>1040</v>
      </c>
    </row>
    <row r="57" spans="2:16">
      <c r="G57" s="3" t="s">
        <v>38</v>
      </c>
      <c r="H57" s="3"/>
      <c r="I57" s="29">
        <v>6352</v>
      </c>
      <c r="L57" s="3" t="s">
        <v>71</v>
      </c>
      <c r="M57" s="29">
        <v>6125</v>
      </c>
    </row>
    <row r="58" spans="2:16" ht="15.6">
      <c r="G58" s="3" t="s">
        <v>40</v>
      </c>
      <c r="H58" s="3"/>
      <c r="I58" s="29">
        <v>14641</v>
      </c>
      <c r="L58" s="3" t="s">
        <v>59</v>
      </c>
      <c r="M58" s="45">
        <f>+M57-M56</f>
        <v>5085</v>
      </c>
    </row>
    <row r="59" spans="2:16">
      <c r="G59" s="3" t="s">
        <v>39</v>
      </c>
      <c r="H59" s="3"/>
      <c r="I59" s="29">
        <v>19758</v>
      </c>
    </row>
    <row r="60" spans="2:16">
      <c r="G60" s="3"/>
      <c r="H60" s="3"/>
      <c r="I60" s="29"/>
    </row>
    <row r="61" spans="2:16">
      <c r="G61" s="3"/>
      <c r="H61" s="3"/>
      <c r="I61" s="3"/>
    </row>
    <row r="62" spans="2:16" ht="15.6">
      <c r="G62" s="6" t="s">
        <v>41</v>
      </c>
      <c r="H62" s="3"/>
      <c r="I62" s="25" t="s">
        <v>21</v>
      </c>
      <c r="O62" s="29">
        <v>2923</v>
      </c>
      <c r="P62" s="3" t="s">
        <v>59</v>
      </c>
    </row>
    <row r="63" spans="2:16">
      <c r="G63" s="3" t="s">
        <v>25</v>
      </c>
      <c r="H63" s="3"/>
      <c r="I63" s="29">
        <f>+D27</f>
        <v>7279.6698606803984</v>
      </c>
      <c r="L63" s="29">
        <v>9078</v>
      </c>
      <c r="M63" s="39"/>
      <c r="O63" s="29">
        <f>2475-677</f>
        <v>1798</v>
      </c>
      <c r="P63" s="38">
        <f>+L63-O63</f>
        <v>7280</v>
      </c>
    </row>
    <row r="64" spans="2:16">
      <c r="G64" s="3" t="s">
        <v>26</v>
      </c>
      <c r="H64" s="3"/>
      <c r="I64" s="29">
        <f>+D28</f>
        <v>7272.1941171820145</v>
      </c>
      <c r="L64" s="29">
        <v>8379</v>
      </c>
      <c r="M64" s="39"/>
      <c r="O64" s="29">
        <f>2075-968</f>
        <v>1107</v>
      </c>
      <c r="P64" s="38">
        <f>+L64-O64</f>
        <v>7272</v>
      </c>
    </row>
    <row r="65" spans="2:17">
      <c r="G65" s="3" t="s">
        <v>72</v>
      </c>
      <c r="H65" s="3"/>
      <c r="I65" s="29">
        <f>+D29</f>
        <v>89.194562735150129</v>
      </c>
      <c r="L65" s="29">
        <v>107</v>
      </c>
      <c r="M65" s="39"/>
      <c r="O65" s="29">
        <f>23-5</f>
        <v>18</v>
      </c>
      <c r="P65" s="38">
        <f>+L65-O65</f>
        <v>89</v>
      </c>
    </row>
    <row r="66" spans="2:17" ht="16.2" thickBot="1">
      <c r="G66" s="6" t="s">
        <v>28</v>
      </c>
      <c r="H66" s="3"/>
      <c r="I66" s="30">
        <f>SUM(I63:I65)</f>
        <v>14641.058540597563</v>
      </c>
      <c r="L66" s="44">
        <f>SUM(L63:L65)</f>
        <v>17564</v>
      </c>
      <c r="M66" s="40"/>
      <c r="O66" s="29">
        <f>SUM(O63:O65)</f>
        <v>2923</v>
      </c>
      <c r="P66" s="44">
        <f>+L66-O66</f>
        <v>14641</v>
      </c>
      <c r="Q66" s="38">
        <f>+L66-P66-O66</f>
        <v>0</v>
      </c>
    </row>
    <row r="67" spans="2:17" ht="15.6" thickTop="1"/>
    <row r="69" spans="2:17" ht="15.6">
      <c r="G69" s="3"/>
      <c r="H69" s="3"/>
      <c r="I69" s="398" t="s">
        <v>21</v>
      </c>
      <c r="J69" s="398"/>
      <c r="K69" s="398"/>
    </row>
    <row r="70" spans="2:17" ht="12" customHeight="1">
      <c r="G70" s="22" t="s">
        <v>44</v>
      </c>
      <c r="H70" s="3"/>
      <c r="I70" s="26" t="s">
        <v>42</v>
      </c>
      <c r="J70" s="28"/>
      <c r="K70" s="27" t="s">
        <v>43</v>
      </c>
      <c r="O70" s="29">
        <v>3931</v>
      </c>
      <c r="P70" s="3" t="s">
        <v>59</v>
      </c>
    </row>
    <row r="71" spans="2:17">
      <c r="G71" s="3" t="s">
        <v>45</v>
      </c>
      <c r="H71" s="3"/>
      <c r="I71" s="29">
        <f>+P71</f>
        <v>15325</v>
      </c>
      <c r="J71" s="3"/>
      <c r="K71" s="23">
        <f>+I71/$I$74</f>
        <v>0.77563518574754531</v>
      </c>
      <c r="L71" s="29">
        <v>18516</v>
      </c>
      <c r="M71" s="39"/>
      <c r="O71" s="29">
        <f>4850-1659</f>
        <v>3191</v>
      </c>
      <c r="P71" s="38">
        <f>+L71-O71</f>
        <v>15325</v>
      </c>
    </row>
    <row r="72" spans="2:17">
      <c r="G72" s="3" t="s">
        <v>46</v>
      </c>
      <c r="H72" s="3"/>
      <c r="I72" s="29">
        <f>+P72</f>
        <v>3739</v>
      </c>
      <c r="J72" s="3"/>
      <c r="K72" s="23">
        <f>+I72/$I$74</f>
        <v>0.18923980159935216</v>
      </c>
      <c r="L72" s="29">
        <v>4321</v>
      </c>
      <c r="M72" s="39"/>
      <c r="O72" s="29">
        <f>882-300</f>
        <v>582</v>
      </c>
      <c r="P72" s="38">
        <f>+L72-O72</f>
        <v>3739</v>
      </c>
    </row>
    <row r="73" spans="2:17">
      <c r="G73" s="3" t="s">
        <v>47</v>
      </c>
      <c r="H73" s="3"/>
      <c r="I73" s="29">
        <f>+P73</f>
        <v>694</v>
      </c>
      <c r="J73" s="3"/>
      <c r="K73" s="23">
        <f>+I73/$I$74</f>
        <v>3.5125012653102541E-2</v>
      </c>
      <c r="L73" s="29">
        <v>852</v>
      </c>
      <c r="M73" s="39"/>
      <c r="O73" s="29">
        <v>158</v>
      </c>
      <c r="P73" s="38">
        <f>+L73-O73</f>
        <v>694</v>
      </c>
    </row>
    <row r="74" spans="2:17" ht="16.2" thickBot="1">
      <c r="G74" s="5" t="s">
        <v>48</v>
      </c>
      <c r="H74" s="3"/>
      <c r="I74" s="30">
        <f>SUM(I71:I73)</f>
        <v>19758</v>
      </c>
      <c r="J74" s="3"/>
      <c r="K74" s="24">
        <f>SUM(K71:K73)</f>
        <v>1</v>
      </c>
      <c r="L74" s="44">
        <f>SUM(L71:L73)</f>
        <v>23689</v>
      </c>
      <c r="M74" s="40"/>
      <c r="O74" s="29">
        <f>SUM(O71:O73)</f>
        <v>3931</v>
      </c>
      <c r="P74" s="44">
        <f>+L74-O74</f>
        <v>19758</v>
      </c>
      <c r="Q74" s="38">
        <f>+L74-P74-O74</f>
        <v>0</v>
      </c>
    </row>
    <row r="75" spans="2:17" ht="15.6" thickTop="1"/>
    <row r="77" spans="2:17" ht="15.6">
      <c r="D77" s="25" t="s">
        <v>21</v>
      </c>
    </row>
    <row r="78" spans="2:17" ht="15.6">
      <c r="B78" s="4" t="s">
        <v>2</v>
      </c>
      <c r="G78" s="3"/>
      <c r="H78" s="3"/>
      <c r="I78" s="29">
        <v>2555</v>
      </c>
      <c r="J78" s="3" t="s">
        <v>59</v>
      </c>
    </row>
    <row r="79" spans="2:17">
      <c r="B79" s="3" t="s">
        <v>29</v>
      </c>
      <c r="D79" s="29">
        <f>+K79</f>
        <v>3773</v>
      </c>
      <c r="F79" s="29">
        <v>4442</v>
      </c>
      <c r="G79" s="46"/>
      <c r="H79" s="3"/>
      <c r="I79" s="29">
        <f>+L9</f>
        <v>669</v>
      </c>
      <c r="J79" s="38">
        <f>+F79-I79</f>
        <v>3773</v>
      </c>
      <c r="K79" s="29">
        <f>+F79-I79</f>
        <v>3773</v>
      </c>
    </row>
    <row r="80" spans="2:17">
      <c r="B80" s="3" t="s">
        <v>30</v>
      </c>
      <c r="D80" s="29">
        <f>+K80</f>
        <v>4184</v>
      </c>
      <c r="F80" s="29">
        <v>5075</v>
      </c>
      <c r="G80" s="46"/>
      <c r="H80" s="3"/>
      <c r="I80" s="29">
        <f>+L10</f>
        <v>891</v>
      </c>
      <c r="J80" s="38">
        <f>+F80-I80</f>
        <v>4184</v>
      </c>
      <c r="K80" s="29">
        <f>+F80-I80</f>
        <v>4184</v>
      </c>
    </row>
    <row r="81" spans="2:12">
      <c r="B81" s="3" t="s">
        <v>31</v>
      </c>
      <c r="D81" s="29">
        <f>+K81</f>
        <v>2105</v>
      </c>
      <c r="F81" s="29">
        <v>2536</v>
      </c>
      <c r="G81" s="46"/>
      <c r="H81" s="3"/>
      <c r="I81" s="29">
        <f>+L11</f>
        <v>431</v>
      </c>
      <c r="J81" s="38">
        <f>+F81-I81</f>
        <v>2105</v>
      </c>
      <c r="K81" s="29">
        <f>+F81-I81</f>
        <v>2105</v>
      </c>
    </row>
    <row r="82" spans="2:12" ht="15.6">
      <c r="B82" s="3" t="s">
        <v>75</v>
      </c>
      <c r="D82" s="29">
        <f>+K82</f>
        <v>3307</v>
      </c>
      <c r="F82" s="29">
        <v>3871</v>
      </c>
      <c r="G82" s="46"/>
      <c r="H82" s="3"/>
      <c r="I82" s="29">
        <f>+L12</f>
        <v>564</v>
      </c>
      <c r="J82" s="44">
        <f>+F82-I82</f>
        <v>3307</v>
      </c>
      <c r="K82" s="29">
        <f>+F82-I82</f>
        <v>3307</v>
      </c>
    </row>
    <row r="83" spans="2:12" ht="16.2" thickBot="1">
      <c r="B83" s="6" t="s">
        <v>28</v>
      </c>
      <c r="D83" s="30">
        <f>SUM(D79:D82)</f>
        <v>13369</v>
      </c>
      <c r="F83" s="44">
        <f>SUM(F79:F82)</f>
        <v>15924</v>
      </c>
      <c r="G83" s="47"/>
      <c r="I83" s="44">
        <f>SUM(I79:I82)</f>
        <v>2555</v>
      </c>
      <c r="K83" s="44">
        <f>+F83-I83</f>
        <v>13369</v>
      </c>
      <c r="L83" s="38">
        <f>+F83-K83-I83</f>
        <v>0</v>
      </c>
    </row>
    <row r="84" spans="2:12" ht="15.6" thickTop="1"/>
    <row r="85" spans="2:12" ht="15.6">
      <c r="B85" s="4" t="s">
        <v>33</v>
      </c>
    </row>
    <row r="86" spans="2:12">
      <c r="B86" s="3" t="s">
        <v>29</v>
      </c>
      <c r="D86" s="29">
        <v>1634</v>
      </c>
    </row>
    <row r="87" spans="2:12">
      <c r="B87" s="3" t="s">
        <v>30</v>
      </c>
      <c r="D87" s="29">
        <v>142</v>
      </c>
    </row>
    <row r="88" spans="2:12">
      <c r="B88" s="3" t="s">
        <v>31</v>
      </c>
      <c r="D88" s="29">
        <v>13</v>
      </c>
    </row>
    <row r="89" spans="2:12">
      <c r="B89" s="3" t="s">
        <v>32</v>
      </c>
      <c r="D89" s="29">
        <v>37</v>
      </c>
      <c r="F89" s="3" t="s">
        <v>68</v>
      </c>
    </row>
    <row r="90" spans="2:12" ht="16.2" thickBot="1">
      <c r="B90" s="6" t="s">
        <v>28</v>
      </c>
      <c r="D90" s="30">
        <f>SUM(D86:D89)</f>
        <v>1826</v>
      </c>
    </row>
    <row r="91" spans="2:12" ht="15.6" thickTop="1"/>
    <row r="92" spans="2:12" ht="15.6">
      <c r="B92" s="20"/>
      <c r="C92" s="20"/>
      <c r="D92" s="45"/>
    </row>
    <row r="93" spans="2:12" ht="15.6">
      <c r="B93" s="20"/>
      <c r="C93" s="20"/>
      <c r="D93" s="20"/>
    </row>
  </sheetData>
  <mergeCells count="1">
    <mergeCell ref="I69:K69"/>
  </mergeCells>
  <pageMargins left="0.75" right="0.75" top="1" bottom="1" header="0.5" footer="0.5"/>
  <pageSetup orientation="portrait" r:id="rId1"/>
  <headerFooter alignWithMargins="0"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0000"/>
  </sheetPr>
  <dimension ref="B2:C5"/>
  <sheetViews>
    <sheetView topLeftCell="A16" workbookViewId="0">
      <selection activeCell="B30" sqref="B30"/>
    </sheetView>
  </sheetViews>
  <sheetFormatPr baseColWidth="10" defaultColWidth="9.109375" defaultRowHeight="15"/>
  <cols>
    <col min="1" max="1" width="9.109375" style="3"/>
    <col min="2" max="2" width="51.44140625" style="3" bestFit="1" customWidth="1"/>
    <col min="3" max="3" width="24.44140625" style="3" bestFit="1" customWidth="1"/>
    <col min="4" max="16384" width="9.109375" style="3"/>
  </cols>
  <sheetData>
    <row r="2" spans="2:3" ht="15.6">
      <c r="B2" s="13" t="s">
        <v>13</v>
      </c>
      <c r="C2" s="13" t="s">
        <v>12</v>
      </c>
    </row>
    <row r="3" spans="2:3">
      <c r="B3" s="3" t="s">
        <v>9</v>
      </c>
      <c r="C3" s="2">
        <v>335</v>
      </c>
    </row>
    <row r="4" spans="2:3">
      <c r="B4" s="3" t="s">
        <v>10</v>
      </c>
      <c r="C4" s="2">
        <v>335</v>
      </c>
    </row>
    <row r="5" spans="2:3">
      <c r="B5" s="3" t="s">
        <v>11</v>
      </c>
      <c r="C5" s="2">
        <v>364</v>
      </c>
    </row>
  </sheetData>
  <pageMargins left="0.75" right="0.75" top="1" bottom="1" header="0.5" footer="0.5"/>
  <pageSetup paperSize="9" orientation="portrait" r:id="rId1"/>
  <headerFooter alignWithMargins="0"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FF5EF"/>
    <pageSetUpPr fitToPage="1"/>
  </sheetPr>
  <dimension ref="A1:K30"/>
  <sheetViews>
    <sheetView showGridLines="0" zoomScaleNormal="100" workbookViewId="0">
      <selection activeCell="B3" sqref="B3"/>
    </sheetView>
  </sheetViews>
  <sheetFormatPr baseColWidth="10" defaultColWidth="9.109375" defaultRowHeight="10.199999999999999"/>
  <cols>
    <col min="1" max="1" width="4" style="93" customWidth="1"/>
    <col min="2" max="2" width="47.88671875" style="93" customWidth="1"/>
    <col min="3" max="4" width="10.77734375" style="93" customWidth="1"/>
    <col min="5" max="5" width="10" style="93" customWidth="1"/>
    <col min="6" max="6" width="8.6640625" style="159" customWidth="1"/>
    <col min="7" max="7" width="1.6640625" style="93" customWidth="1"/>
    <col min="8" max="10" width="10" style="93" customWidth="1"/>
    <col min="11" max="11" width="8.6640625" style="159" customWidth="1"/>
    <col min="12" max="12" width="9.109375" style="93" customWidth="1"/>
    <col min="13" max="16384" width="9.109375" style="93"/>
  </cols>
  <sheetData>
    <row r="1" spans="1:11">
      <c r="A1" s="74"/>
      <c r="D1" s="158"/>
      <c r="I1" s="158"/>
    </row>
    <row r="2" spans="1:11" ht="15.75" customHeight="1">
      <c r="B2" s="111"/>
      <c r="C2" s="387" t="s">
        <v>260</v>
      </c>
      <c r="D2" s="387"/>
      <c r="E2" s="387"/>
      <c r="F2" s="387"/>
      <c r="H2" s="387" t="s">
        <v>207</v>
      </c>
      <c r="I2" s="387"/>
      <c r="J2" s="387"/>
      <c r="K2" s="387"/>
    </row>
    <row r="3" spans="1:11" ht="20.399999999999999">
      <c r="B3" s="116" t="s">
        <v>192</v>
      </c>
      <c r="C3" s="57" t="str">
        <f>+'Gx Business'!C4</f>
        <v>Sep-24</v>
      </c>
      <c r="D3" s="58" t="str">
        <f>+'Gx Business'!D4</f>
        <v>Sep-23</v>
      </c>
      <c r="E3" s="58" t="s">
        <v>91</v>
      </c>
      <c r="F3" s="116" t="s">
        <v>92</v>
      </c>
      <c r="H3" s="57" t="str">
        <f>+'Energy Sales Revenues'!C24</f>
        <v>Q3 2024</v>
      </c>
      <c r="I3" s="58" t="str">
        <f>+'Energy Sales Revenues'!D24</f>
        <v>Q3 2023</v>
      </c>
      <c r="J3" s="58" t="s">
        <v>91</v>
      </c>
      <c r="K3" s="116" t="s">
        <v>92</v>
      </c>
    </row>
    <row r="4" spans="1:11" ht="10.5" customHeight="1">
      <c r="B4" s="160"/>
      <c r="C4" s="161"/>
      <c r="D4" s="161"/>
      <c r="E4" s="161"/>
      <c r="F4" s="162"/>
      <c r="H4" s="161"/>
      <c r="I4" s="161"/>
      <c r="J4" s="161"/>
      <c r="K4" s="162"/>
    </row>
    <row r="5" spans="1:11" ht="15" customHeight="1">
      <c r="B5" s="163" t="s">
        <v>152</v>
      </c>
      <c r="C5" s="69">
        <v>2600016.963</v>
      </c>
      <c r="D5" s="135">
        <v>2516147.4279999998</v>
      </c>
      <c r="E5" s="135">
        <v>83869.535000000149</v>
      </c>
      <c r="F5" s="136">
        <v>3.3300000000000003E-2</v>
      </c>
      <c r="G5" s="125"/>
      <c r="H5" s="69">
        <v>925716.44</v>
      </c>
      <c r="I5" s="135">
        <v>809886.95499999984</v>
      </c>
      <c r="J5" s="135">
        <v>115829.4850000001</v>
      </c>
      <c r="K5" s="136">
        <v>0.14299999999999999</v>
      </c>
    </row>
    <row r="6" spans="1:11" ht="15" customHeight="1">
      <c r="B6" s="164" t="s">
        <v>242</v>
      </c>
      <c r="C6" s="83">
        <v>1284019.666</v>
      </c>
      <c r="D6" s="127">
        <v>959358.23600000003</v>
      </c>
      <c r="E6" s="127">
        <v>324661.42999999993</v>
      </c>
      <c r="F6" s="128">
        <v>0.33839999999999998</v>
      </c>
      <c r="G6" s="125"/>
      <c r="H6" s="83">
        <v>453710.94799999997</v>
      </c>
      <c r="I6" s="127">
        <v>319658.38500000001</v>
      </c>
      <c r="J6" s="127">
        <v>134052.56299999997</v>
      </c>
      <c r="K6" s="128">
        <v>0.4194</v>
      </c>
    </row>
    <row r="7" spans="1:11" ht="15" customHeight="1">
      <c r="B7" s="165" t="s">
        <v>115</v>
      </c>
      <c r="C7" s="105">
        <v>-316430.60100000002</v>
      </c>
      <c r="D7" s="130">
        <v>-298242.68400000001</v>
      </c>
      <c r="E7" s="130">
        <v>-18187.917000000016</v>
      </c>
      <c r="F7" s="166">
        <v>6.0999999999999999E-2</v>
      </c>
      <c r="G7" s="125"/>
      <c r="H7" s="105">
        <v>-124173.08200000002</v>
      </c>
      <c r="I7" s="130">
        <v>-93569.268000000011</v>
      </c>
      <c r="J7" s="130">
        <v>-30603.814000000013</v>
      </c>
      <c r="K7" s="166">
        <v>0.3271</v>
      </c>
    </row>
    <row r="8" spans="1:11" ht="15" customHeight="1">
      <c r="B8" s="131" t="s">
        <v>193</v>
      </c>
      <c r="C8" s="107">
        <v>3567606.0279999999</v>
      </c>
      <c r="D8" s="132">
        <v>3177262.98</v>
      </c>
      <c r="E8" s="132">
        <v>390343.04799999995</v>
      </c>
      <c r="F8" s="133">
        <v>0.1229</v>
      </c>
      <c r="G8" s="125"/>
      <c r="H8" s="107">
        <v>1255254.3059999999</v>
      </c>
      <c r="I8" s="132">
        <v>1035976.0719999998</v>
      </c>
      <c r="J8" s="132">
        <v>219278.23400000005</v>
      </c>
      <c r="K8" s="133">
        <v>0.2117</v>
      </c>
    </row>
    <row r="9" spans="1:11" ht="10.5" customHeight="1">
      <c r="B9" s="167"/>
      <c r="C9" s="168"/>
      <c r="D9" s="168"/>
      <c r="E9" s="168"/>
      <c r="F9" s="169"/>
      <c r="G9" s="170"/>
      <c r="H9" s="168"/>
      <c r="I9" s="168"/>
      <c r="J9" s="168"/>
      <c r="K9" s="169"/>
    </row>
    <row r="10" spans="1:11" ht="15" customHeight="1">
      <c r="B10" s="163" t="s">
        <v>153</v>
      </c>
      <c r="C10" s="69">
        <v>-1520739.071</v>
      </c>
      <c r="D10" s="135">
        <v>-1761327.247</v>
      </c>
      <c r="E10" s="135">
        <v>240588.17599999998</v>
      </c>
      <c r="F10" s="136">
        <v>-0.1366</v>
      </c>
      <c r="G10" s="125"/>
      <c r="H10" s="69">
        <v>-483875.66299999994</v>
      </c>
      <c r="I10" s="135">
        <v>-448830.35800000001</v>
      </c>
      <c r="J10" s="135">
        <v>-35045.304999999935</v>
      </c>
      <c r="K10" s="136">
        <v>7.8100000000000003E-2</v>
      </c>
    </row>
    <row r="11" spans="1:11" ht="15" customHeight="1">
      <c r="B11" s="164" t="s">
        <v>240</v>
      </c>
      <c r="C11" s="83">
        <v>-1132986.189</v>
      </c>
      <c r="D11" s="127">
        <v>-815370.46200000006</v>
      </c>
      <c r="E11" s="127">
        <v>-317615.72699999996</v>
      </c>
      <c r="F11" s="128">
        <v>0.38950000000000001</v>
      </c>
      <c r="G11" s="125"/>
      <c r="H11" s="83">
        <v>-410096.022</v>
      </c>
      <c r="I11" s="127">
        <v>-271247.5560000001</v>
      </c>
      <c r="J11" s="127">
        <v>-138848.4659999999</v>
      </c>
      <c r="K11" s="128">
        <v>0.51190000000000002</v>
      </c>
    </row>
    <row r="12" spans="1:11" ht="15" customHeight="1">
      <c r="B12" s="165" t="s">
        <v>115</v>
      </c>
      <c r="C12" s="105">
        <v>293082.886</v>
      </c>
      <c r="D12" s="130">
        <v>289142.07900000003</v>
      </c>
      <c r="E12" s="130">
        <v>3940.8069999999716</v>
      </c>
      <c r="F12" s="166">
        <v>1.3599999999999999E-2</v>
      </c>
      <c r="G12" s="125"/>
      <c r="H12" s="105">
        <v>116891.766</v>
      </c>
      <c r="I12" s="130">
        <v>91909.965000000026</v>
      </c>
      <c r="J12" s="130">
        <v>24981.800999999978</v>
      </c>
      <c r="K12" s="166">
        <v>0.27179999999999999</v>
      </c>
    </row>
    <row r="13" spans="1:11" ht="15" customHeight="1">
      <c r="B13" s="131" t="s">
        <v>194</v>
      </c>
      <c r="C13" s="107">
        <v>-2360642.3739999998</v>
      </c>
      <c r="D13" s="132">
        <v>-2287555.63</v>
      </c>
      <c r="E13" s="132">
        <v>-73086.743999999948</v>
      </c>
      <c r="F13" s="133">
        <v>3.1899999999999998E-2</v>
      </c>
      <c r="G13" s="125"/>
      <c r="H13" s="107">
        <v>-777079.91899999999</v>
      </c>
      <c r="I13" s="132">
        <v>-628167.94900000002</v>
      </c>
      <c r="J13" s="132">
        <v>-148911.96999999997</v>
      </c>
      <c r="K13" s="133">
        <v>0.23710000000000001</v>
      </c>
    </row>
    <row r="14" spans="1:11" ht="10.5" customHeight="1">
      <c r="B14" s="167"/>
      <c r="C14" s="171"/>
      <c r="D14" s="171"/>
      <c r="E14" s="171"/>
      <c r="F14" s="172"/>
      <c r="G14" s="170"/>
      <c r="H14" s="171"/>
      <c r="I14" s="171"/>
      <c r="J14" s="171"/>
      <c r="K14" s="172"/>
    </row>
    <row r="15" spans="1:11" ht="15" customHeight="1">
      <c r="B15" s="163" t="s">
        <v>116</v>
      </c>
      <c r="C15" s="69">
        <v>-38842.713000000003</v>
      </c>
      <c r="D15" s="135">
        <v>-41765.252999999997</v>
      </c>
      <c r="E15" s="135">
        <v>2922.5399999999936</v>
      </c>
      <c r="F15" s="136">
        <v>-7.0000000000000007E-2</v>
      </c>
      <c r="G15" s="125"/>
      <c r="H15" s="69">
        <v>-13078.077000000005</v>
      </c>
      <c r="I15" s="135">
        <v>-15034.800999999996</v>
      </c>
      <c r="J15" s="135">
        <v>1956.7239999999911</v>
      </c>
      <c r="K15" s="136">
        <v>-0.13009999999999999</v>
      </c>
    </row>
    <row r="16" spans="1:11" ht="15" customHeight="1">
      <c r="B16" s="164" t="s">
        <v>117</v>
      </c>
      <c r="C16" s="105">
        <v>-119546.177</v>
      </c>
      <c r="D16" s="130">
        <v>-103372.234</v>
      </c>
      <c r="E16" s="130">
        <v>-16173.942999999999</v>
      </c>
      <c r="F16" s="138">
        <v>0.1565</v>
      </c>
      <c r="G16" s="125"/>
      <c r="H16" s="105">
        <v>-45517.313999999998</v>
      </c>
      <c r="I16" s="130">
        <v>-36833.509999999995</v>
      </c>
      <c r="J16" s="130">
        <v>-8683.8040000000037</v>
      </c>
      <c r="K16" s="138">
        <v>0.23580000000000001</v>
      </c>
    </row>
    <row r="17" spans="2:11" ht="15" customHeight="1">
      <c r="B17" s="131" t="s">
        <v>118</v>
      </c>
      <c r="C17" s="107">
        <v>-158388.89000000001</v>
      </c>
      <c r="D17" s="132">
        <v>-145137.48699999999</v>
      </c>
      <c r="E17" s="132">
        <v>-13251.40300000002</v>
      </c>
      <c r="F17" s="133">
        <v>9.1300000000000006E-2</v>
      </c>
      <c r="G17" s="125"/>
      <c r="H17" s="107">
        <v>-58595.391000000003</v>
      </c>
      <c r="I17" s="132">
        <v>-51868.310999999987</v>
      </c>
      <c r="J17" s="132">
        <v>-6727.0800000000163</v>
      </c>
      <c r="K17" s="133">
        <v>0.12970000000000001</v>
      </c>
    </row>
    <row r="18" spans="2:11" ht="15" customHeight="1">
      <c r="B18" s="163" t="s">
        <v>116</v>
      </c>
      <c r="C18" s="69">
        <v>-22752.719000000001</v>
      </c>
      <c r="D18" s="135">
        <v>-19855.718000000001</v>
      </c>
      <c r="E18" s="135">
        <v>-2897.0010000000002</v>
      </c>
      <c r="F18" s="136">
        <v>0.1459</v>
      </c>
      <c r="G18" s="125"/>
      <c r="H18" s="69">
        <v>-7339.8040000000001</v>
      </c>
      <c r="I18" s="135">
        <v>-5940.8040000000001</v>
      </c>
      <c r="J18" s="135">
        <v>-1399</v>
      </c>
      <c r="K18" s="136">
        <v>0.23549999999999999</v>
      </c>
    </row>
    <row r="19" spans="2:11" ht="15" customHeight="1">
      <c r="B19" s="164" t="s">
        <v>117</v>
      </c>
      <c r="C19" s="105">
        <v>-63740.74</v>
      </c>
      <c r="D19" s="130">
        <v>-55259.938999999998</v>
      </c>
      <c r="E19" s="130">
        <v>-8480.8009999999995</v>
      </c>
      <c r="F19" s="138">
        <v>0.1535</v>
      </c>
      <c r="G19" s="125"/>
      <c r="H19" s="105">
        <v>-25075.241999999998</v>
      </c>
      <c r="I19" s="130">
        <v>-20930.792999999998</v>
      </c>
      <c r="J19" s="130">
        <v>-4144.4490000000005</v>
      </c>
      <c r="K19" s="138">
        <v>0.19800000000000001</v>
      </c>
    </row>
    <row r="20" spans="2:11" ht="15" customHeight="1">
      <c r="B20" s="131" t="s">
        <v>241</v>
      </c>
      <c r="C20" s="107">
        <v>-86493.459000000003</v>
      </c>
      <c r="D20" s="132">
        <v>-75115.657000000007</v>
      </c>
      <c r="E20" s="132">
        <v>-11377.801999999996</v>
      </c>
      <c r="F20" s="133">
        <v>0.1515</v>
      </c>
      <c r="G20" s="125"/>
      <c r="H20" s="107">
        <v>-32415.045999999998</v>
      </c>
      <c r="I20" s="132">
        <v>-26871.596999999998</v>
      </c>
      <c r="J20" s="132">
        <v>-5543.4490000000005</v>
      </c>
      <c r="K20" s="133">
        <v>0.20630000000000001</v>
      </c>
    </row>
    <row r="21" spans="2:11" ht="15" customHeight="1">
      <c r="B21" s="163" t="s">
        <v>115</v>
      </c>
      <c r="C21" s="69">
        <v>-20523.702000000001</v>
      </c>
      <c r="D21" s="135">
        <v>-25981.365000000002</v>
      </c>
      <c r="E21" s="135">
        <v>5457.6630000000005</v>
      </c>
      <c r="F21" s="136">
        <v>-0.21010000000000001</v>
      </c>
      <c r="G21" s="125"/>
      <c r="H21" s="69">
        <v>-7348.9980000000014</v>
      </c>
      <c r="I21" s="135">
        <v>-7974.4170000000013</v>
      </c>
      <c r="J21" s="135">
        <v>625.41899999999987</v>
      </c>
      <c r="K21" s="136">
        <v>-7.8399999999999997E-2</v>
      </c>
    </row>
    <row r="22" spans="2:11" ht="10.5" customHeight="1">
      <c r="B22" s="173"/>
      <c r="C22" s="174"/>
      <c r="D22" s="174"/>
      <c r="E22" s="174"/>
      <c r="F22" s="175"/>
      <c r="G22" s="170"/>
      <c r="H22" s="174"/>
      <c r="I22" s="174"/>
      <c r="J22" s="174"/>
      <c r="K22" s="175"/>
    </row>
    <row r="23" spans="2:11" ht="15" customHeight="1">
      <c r="B23" s="176" t="s">
        <v>114</v>
      </c>
      <c r="C23" s="177"/>
      <c r="D23" s="177"/>
      <c r="E23" s="177"/>
      <c r="F23" s="178"/>
      <c r="G23" s="170"/>
      <c r="H23" s="177"/>
      <c r="I23" s="177"/>
      <c r="J23" s="177"/>
      <c r="K23" s="178"/>
    </row>
    <row r="24" spans="2:11" ht="15" customHeight="1">
      <c r="B24" s="179" t="s">
        <v>154</v>
      </c>
      <c r="C24" s="180">
        <v>920889.00199999998</v>
      </c>
      <c r="D24" s="181">
        <v>609682.6939999999</v>
      </c>
      <c r="E24" s="181">
        <v>311206.30800000008</v>
      </c>
      <c r="F24" s="182">
        <v>0.51039999999999996</v>
      </c>
      <c r="G24" s="125"/>
      <c r="H24" s="180">
        <v>383245.386</v>
      </c>
      <c r="I24" s="181">
        <v>309188.28599999985</v>
      </c>
      <c r="J24" s="181">
        <v>74057.100000000151</v>
      </c>
      <c r="K24" s="182">
        <v>0.23949999999999999</v>
      </c>
    </row>
    <row r="25" spans="2:11" ht="15" customHeight="1">
      <c r="B25" s="131" t="s">
        <v>243</v>
      </c>
      <c r="C25" s="107">
        <v>64540.017999999953</v>
      </c>
      <c r="D25" s="132">
        <v>68872.116999999969</v>
      </c>
      <c r="E25" s="132">
        <v>-4332.0990000000165</v>
      </c>
      <c r="F25" s="133">
        <v>-6.2899999999999998E-2</v>
      </c>
      <c r="G25" s="125"/>
      <c r="H25" s="107">
        <v>11199.879999999979</v>
      </c>
      <c r="I25" s="132">
        <v>21539.231999999913</v>
      </c>
      <c r="J25" s="132">
        <v>-10339.351999999933</v>
      </c>
      <c r="K25" s="133">
        <v>-0.48</v>
      </c>
    </row>
    <row r="26" spans="2:11" ht="15" customHeight="1">
      <c r="B26" s="163" t="s">
        <v>115</v>
      </c>
      <c r="C26" s="69">
        <v>-43871.41700000003</v>
      </c>
      <c r="D26" s="135">
        <v>-35081.969999999987</v>
      </c>
      <c r="E26" s="135">
        <v>-8789.4470000000438</v>
      </c>
      <c r="F26" s="136">
        <v>0.2505</v>
      </c>
      <c r="G26" s="125"/>
      <c r="H26" s="69">
        <v>-14630.314000000022</v>
      </c>
      <c r="I26" s="135">
        <v>-9633.7199999999866</v>
      </c>
      <c r="J26" s="135">
        <v>-4996.5940000000355</v>
      </c>
      <c r="K26" s="136">
        <v>0.51870000000000005</v>
      </c>
    </row>
    <row r="27" spans="2:11" ht="10.5" customHeight="1">
      <c r="B27" s="183"/>
      <c r="C27" s="184"/>
      <c r="D27" s="184"/>
      <c r="E27" s="184"/>
      <c r="F27" s="138"/>
      <c r="G27" s="170"/>
      <c r="H27" s="184"/>
      <c r="I27" s="184"/>
      <c r="J27" s="184"/>
      <c r="K27" s="138"/>
    </row>
    <row r="28" spans="2:11" ht="15" customHeight="1">
      <c r="B28" s="179" t="s">
        <v>155</v>
      </c>
      <c r="C28" s="180">
        <v>941557.60299999989</v>
      </c>
      <c r="D28" s="181">
        <v>643472.8409999999</v>
      </c>
      <c r="E28" s="181">
        <v>298084.76199999999</v>
      </c>
      <c r="F28" s="182">
        <v>0.4632</v>
      </c>
      <c r="G28" s="125"/>
      <c r="H28" s="180">
        <v>379814.95199999999</v>
      </c>
      <c r="I28" s="181">
        <v>321093.79799999978</v>
      </c>
      <c r="J28" s="181">
        <v>58721.154000000213</v>
      </c>
      <c r="K28" s="182">
        <v>0.18290000000000001</v>
      </c>
    </row>
    <row r="30" spans="2:11">
      <c r="C30" s="185"/>
      <c r="D30" s="186"/>
      <c r="E30" s="187"/>
      <c r="H30" s="185"/>
      <c r="I30" s="186"/>
      <c r="J30" s="187"/>
    </row>
  </sheetData>
  <mergeCells count="2">
    <mergeCell ref="C2:F2"/>
    <mergeCell ref="H2:K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F5EF"/>
    <pageSetUpPr fitToPage="1"/>
  </sheetPr>
  <dimension ref="A1:J20"/>
  <sheetViews>
    <sheetView zoomScaleNormal="100" workbookViewId="0">
      <selection activeCell="B3" sqref="B3"/>
    </sheetView>
  </sheetViews>
  <sheetFormatPr baseColWidth="10" defaultColWidth="9.109375" defaultRowHeight="10.199999999999999"/>
  <cols>
    <col min="1" max="1" width="3.109375" style="93" customWidth="1"/>
    <col min="2" max="2" width="48.77734375" style="93" customWidth="1"/>
    <col min="3" max="3" width="10.6640625" style="93" customWidth="1"/>
    <col min="4" max="4" width="12.6640625" style="93" customWidth="1"/>
    <col min="5" max="6" width="10.6640625" style="93" customWidth="1"/>
    <col min="7" max="7" width="12.5546875" style="93" customWidth="1"/>
    <col min="8" max="8" width="10.6640625" style="93" customWidth="1"/>
    <col min="9" max="9" width="2" style="93" customWidth="1"/>
    <col min="10" max="16384" width="9.109375" style="93"/>
  </cols>
  <sheetData>
    <row r="1" spans="1:10">
      <c r="A1" s="74"/>
      <c r="G1" s="188"/>
    </row>
    <row r="2" spans="1:10" ht="24" customHeight="1">
      <c r="A2" s="74"/>
      <c r="C2" s="399" t="s">
        <v>261</v>
      </c>
      <c r="D2" s="400"/>
      <c r="E2" s="400"/>
      <c r="F2" s="400"/>
      <c r="G2" s="400"/>
      <c r="H2" s="400"/>
    </row>
    <row r="3" spans="1:10" ht="15.75" customHeight="1">
      <c r="C3" s="401" t="str">
        <f>+'Energy Sales Revenues'!C4</f>
        <v>Sep-24</v>
      </c>
      <c r="D3" s="402"/>
      <c r="E3" s="402"/>
      <c r="F3" s="403" t="str">
        <f>+'Energy Sales Revenues'!D4</f>
        <v>Sep-23</v>
      </c>
      <c r="G3" s="388"/>
      <c r="H3" s="388"/>
    </row>
    <row r="4" spans="1:10" ht="30.6">
      <c r="B4" s="116" t="s">
        <v>262</v>
      </c>
      <c r="C4" s="57" t="s">
        <v>0</v>
      </c>
      <c r="D4" s="57" t="s">
        <v>119</v>
      </c>
      <c r="E4" s="57" t="s">
        <v>20</v>
      </c>
      <c r="F4" s="189" t="s">
        <v>0</v>
      </c>
      <c r="G4" s="190" t="s">
        <v>119</v>
      </c>
      <c r="H4" s="190" t="s">
        <v>20</v>
      </c>
    </row>
    <row r="5" spans="1:10" ht="15" customHeight="1">
      <c r="B5" s="191" t="s">
        <v>196</v>
      </c>
      <c r="C5" s="69">
        <v>920889.00199999998</v>
      </c>
      <c r="D5" s="69">
        <v>-179963.23199999999</v>
      </c>
      <c r="E5" s="69">
        <v>740925.77</v>
      </c>
      <c r="F5" s="192">
        <v>609682.6939999999</v>
      </c>
      <c r="G5" s="192">
        <v>-144189.163</v>
      </c>
      <c r="H5" s="192">
        <v>465493.5309999999</v>
      </c>
    </row>
    <row r="6" spans="1:10" ht="15" customHeight="1">
      <c r="B6" s="193" t="s">
        <v>244</v>
      </c>
      <c r="C6" s="83">
        <v>64540.017999999953</v>
      </c>
      <c r="D6" s="83">
        <v>-54262.213000000003</v>
      </c>
      <c r="E6" s="83">
        <v>10277.804999999949</v>
      </c>
      <c r="F6" s="194">
        <v>68872.116999999969</v>
      </c>
      <c r="G6" s="194">
        <v>-47489.915000000001</v>
      </c>
      <c r="H6" s="194">
        <v>21382.201999999968</v>
      </c>
    </row>
    <row r="7" spans="1:10" ht="15" customHeight="1">
      <c r="B7" s="193" t="s">
        <v>115</v>
      </c>
      <c r="C7" s="83">
        <v>-43871.41700000003</v>
      </c>
      <c r="D7" s="83">
        <v>-3245.2939999999999</v>
      </c>
      <c r="E7" s="83">
        <v>-47116.711000000032</v>
      </c>
      <c r="F7" s="194">
        <v>-35081.969999999987</v>
      </c>
      <c r="G7" s="194">
        <v>-1983.6769999999999</v>
      </c>
      <c r="H7" s="194">
        <v>-37065.64699999999</v>
      </c>
    </row>
    <row r="8" spans="1:10" ht="10.5" customHeight="1">
      <c r="B8" s="183"/>
      <c r="C8" s="195"/>
      <c r="D8" s="195"/>
      <c r="E8" s="195"/>
      <c r="F8" s="195"/>
      <c r="G8" s="195"/>
      <c r="H8" s="195"/>
    </row>
    <row r="9" spans="1:10" ht="15" customHeight="1">
      <c r="B9" s="196" t="s">
        <v>156</v>
      </c>
      <c r="C9" s="107">
        <v>941557.60299999989</v>
      </c>
      <c r="D9" s="107">
        <v>-237470.739</v>
      </c>
      <c r="E9" s="107">
        <v>704086.86399999994</v>
      </c>
      <c r="F9" s="197">
        <v>643472.8409999999</v>
      </c>
      <c r="G9" s="197">
        <v>-193662.755</v>
      </c>
      <c r="H9" s="197">
        <v>449810.08599999989</v>
      </c>
      <c r="J9" s="198"/>
    </row>
    <row r="10" spans="1:10" ht="15" customHeight="1">
      <c r="B10" s="170"/>
      <c r="D10" s="198"/>
    </row>
    <row r="11" spans="1:10" ht="24" customHeight="1">
      <c r="C11" s="399" t="s">
        <v>208</v>
      </c>
      <c r="D11" s="400"/>
      <c r="E11" s="400"/>
      <c r="F11" s="400"/>
      <c r="G11" s="400"/>
      <c r="H11" s="400"/>
    </row>
    <row r="12" spans="1:10" ht="15" customHeight="1">
      <c r="C12" s="401" t="str">
        <f>+'Energy Sales Revenues'!C24</f>
        <v>Q3 2024</v>
      </c>
      <c r="D12" s="402"/>
      <c r="E12" s="402"/>
      <c r="F12" s="403" t="str">
        <f>+'Energy Sales Revenues'!D24</f>
        <v>Q3 2023</v>
      </c>
      <c r="G12" s="388"/>
      <c r="H12" s="388"/>
    </row>
    <row r="13" spans="1:10" ht="30.6">
      <c r="B13" s="116" t="s">
        <v>195</v>
      </c>
      <c r="C13" s="57" t="s">
        <v>0</v>
      </c>
      <c r="D13" s="57" t="s">
        <v>119</v>
      </c>
      <c r="E13" s="57" t="s">
        <v>20</v>
      </c>
      <c r="F13" s="189" t="s">
        <v>0</v>
      </c>
      <c r="G13" s="190" t="s">
        <v>119</v>
      </c>
      <c r="H13" s="190" t="s">
        <v>20</v>
      </c>
    </row>
    <row r="14" spans="1:10" ht="15" customHeight="1">
      <c r="B14" s="191" t="s">
        <v>196</v>
      </c>
      <c r="C14" s="69">
        <v>383245.386</v>
      </c>
      <c r="D14" s="69">
        <v>-63005.905999999988</v>
      </c>
      <c r="E14" s="69">
        <v>320239.48</v>
      </c>
      <c r="F14" s="192">
        <v>309188.28599999985</v>
      </c>
      <c r="G14" s="192">
        <v>-53227.441999999995</v>
      </c>
      <c r="H14" s="192">
        <v>255960.84399999987</v>
      </c>
    </row>
    <row r="15" spans="1:10" ht="15" customHeight="1">
      <c r="B15" s="193" t="s">
        <v>244</v>
      </c>
      <c r="C15" s="83">
        <v>11199.879999999979</v>
      </c>
      <c r="D15" s="83">
        <v>-17067.752</v>
      </c>
      <c r="E15" s="83">
        <v>-5867.8720000000212</v>
      </c>
      <c r="F15" s="194">
        <v>21539.231999999913</v>
      </c>
      <c r="G15" s="194">
        <v>-15220.940000000002</v>
      </c>
      <c r="H15" s="194">
        <v>6318.2919999999103</v>
      </c>
    </row>
    <row r="16" spans="1:10" ht="15" customHeight="1">
      <c r="B16" s="193" t="s">
        <v>115</v>
      </c>
      <c r="C16" s="83">
        <v>-14630.314000000022</v>
      </c>
      <c r="D16" s="83">
        <v>-1309.0909999999999</v>
      </c>
      <c r="E16" s="83">
        <v>-15939.405000000022</v>
      </c>
      <c r="F16" s="194">
        <v>-9633.7199999999866</v>
      </c>
      <c r="G16" s="194">
        <v>-1500.471</v>
      </c>
      <c r="H16" s="194">
        <v>-11134.190999999986</v>
      </c>
    </row>
    <row r="17" spans="2:8" ht="12" customHeight="1">
      <c r="B17" s="183"/>
      <c r="C17" s="195"/>
      <c r="D17" s="195"/>
      <c r="E17" s="195"/>
      <c r="F17" s="195"/>
      <c r="G17" s="195"/>
      <c r="H17" s="195"/>
    </row>
    <row r="18" spans="2:8" ht="15" customHeight="1">
      <c r="B18" s="196" t="s">
        <v>156</v>
      </c>
      <c r="C18" s="107">
        <v>379814.95199999999</v>
      </c>
      <c r="D18" s="107">
        <v>-81382.748999999996</v>
      </c>
      <c r="E18" s="107">
        <v>298432.20299999992</v>
      </c>
      <c r="F18" s="197">
        <v>321093.79799999978</v>
      </c>
      <c r="G18" s="197">
        <v>-69948.853000000003</v>
      </c>
      <c r="H18" s="197">
        <v>251144.94499999977</v>
      </c>
    </row>
    <row r="19" spans="2:8">
      <c r="D19" s="198"/>
    </row>
    <row r="20" spans="2:8">
      <c r="D20" s="198"/>
    </row>
  </sheetData>
  <mergeCells count="6">
    <mergeCell ref="C2:H2"/>
    <mergeCell ref="C3:E3"/>
    <mergeCell ref="F3:H3"/>
    <mergeCell ref="C11:H11"/>
    <mergeCell ref="C12:E12"/>
    <mergeCell ref="F12:H1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dc20dd-9d90-4edf-ae42-1beaa514ca9b">
      <Terms xmlns="http://schemas.microsoft.com/office/infopath/2007/PartnerControls"/>
    </lcf76f155ced4ddcb4097134ff3c332f>
    <TaxCatchAll xmlns="ad031074-787d-48f9-b203-bb12d064d5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FCFAC96B0D245893A7D459EBD6F58" ma:contentTypeVersion="15" ma:contentTypeDescription="Crear nuevo documento." ma:contentTypeScope="" ma:versionID="60ee811dcbfbc59bc09b8c4bb0ee0652">
  <xsd:schema xmlns:xsd="http://www.w3.org/2001/XMLSchema" xmlns:xs="http://www.w3.org/2001/XMLSchema" xmlns:p="http://schemas.microsoft.com/office/2006/metadata/properties" xmlns:ns2="04dc20dd-9d90-4edf-ae42-1beaa514ca9b" xmlns:ns3="ad031074-787d-48f9-b203-bb12d064d523" targetNamespace="http://schemas.microsoft.com/office/2006/metadata/properties" ma:root="true" ma:fieldsID="fbf675ab887e94af8e12cd71e1d8a6e1" ns2:_="" ns3:_="">
    <xsd:import namespace="04dc20dd-9d90-4edf-ae42-1beaa514ca9b"/>
    <xsd:import namespace="ad031074-787d-48f9-b203-bb12d064d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c20dd-9d90-4edf-ae42-1beaa514c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31074-787d-48f9-b203-bb12d064d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7566271-63d2-4991-93ec-b6303243d077}" ma:internalName="TaxCatchAll" ma:showField="CatchAllData" ma:web="ad031074-787d-48f9-b203-bb12d064d5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596E5-3DEC-44F6-8283-A8294AE569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3F33A3-B65C-43B8-B882-3A38C867F0C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4dc20dd-9d90-4edf-ae42-1beaa514ca9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d031074-787d-48f9-b203-bb12d064d5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540C25-6A5A-41AD-8068-D1137C706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dc20dd-9d90-4edf-ae42-1beaa514ca9b"/>
    <ds:schemaRef ds:uri="ad031074-787d-48f9-b203-bb12d064d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11</vt:i4>
      </vt:variant>
    </vt:vector>
  </HeadingPairs>
  <TitlesOfParts>
    <vt:vector size="30" baseType="lpstr">
      <vt:lpstr>Index</vt:lpstr>
      <vt:lpstr>Gx Business</vt:lpstr>
      <vt:lpstr>Networks Business</vt:lpstr>
      <vt:lpstr>Energy Sales Revenues</vt:lpstr>
      <vt:lpstr>Enel Chile Results</vt:lpstr>
      <vt:lpstr>Resument Energía y EBITDA</vt:lpstr>
      <vt:lpstr>Liquidez disponible</vt:lpstr>
      <vt:lpstr>EBITDA</vt:lpstr>
      <vt:lpstr>EBIT &amp; Others by segment</vt:lpstr>
      <vt:lpstr>EBIT y otros por filial</vt:lpstr>
      <vt:lpstr>Non Operating Income</vt:lpstr>
      <vt:lpstr>Balance Sheet</vt:lpstr>
      <vt:lpstr>Ratios</vt:lpstr>
      <vt:lpstr>Cash Flow</vt:lpstr>
      <vt:lpstr>Fixed Assets</vt:lpstr>
      <vt:lpstr>Int. Rate</vt:lpstr>
      <vt:lpstr>Gx Physical Data Chile</vt:lpstr>
      <vt:lpstr>Gx by Tech</vt:lpstr>
      <vt:lpstr>Networks Physical Data Chile</vt:lpstr>
      <vt:lpstr>'Balance Sheet'!Área_de_impresión</vt:lpstr>
      <vt:lpstr>'Cash Flow'!Área_de_impresión</vt:lpstr>
      <vt:lpstr>'EBIT &amp; Others by segment'!Área_de_impresión</vt:lpstr>
      <vt:lpstr>EBITDA!Área_de_impresión</vt:lpstr>
      <vt:lpstr>'Enel Chile Results'!Área_de_impresión</vt:lpstr>
      <vt:lpstr>'Energy Sales Revenues'!Área_de_impresión</vt:lpstr>
      <vt:lpstr>'Gx Business'!Área_de_impresión</vt:lpstr>
      <vt:lpstr>'Gx Physical Data Chile'!Área_de_impresión</vt:lpstr>
      <vt:lpstr>Index!Área_de_impresión</vt:lpstr>
      <vt:lpstr>'Networks Business'!Área_de_impresión</vt:lpstr>
      <vt:lpstr>'Non Operating Income'!Área_de_impresión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0x010100273FCFAC96B0D245893A7D459EBD6F58</vt:lpwstr>
  </property>
  <property fmtid="{D5CDD505-2E9C-101B-9397-08002B2CF9AE}" pid="4" name="MediaServiceImageTags">
    <vt:lpwstr/>
  </property>
  <property fmtid="{D5CDD505-2E9C-101B-9397-08002B2CF9AE}" pid="5" name="MSIP_Label_797ad33d-ed35-43c0-b526-22bc83c17deb_Enabled">
    <vt:lpwstr>true</vt:lpwstr>
  </property>
  <property fmtid="{D5CDD505-2E9C-101B-9397-08002B2CF9AE}" pid="6" name="MSIP_Label_797ad33d-ed35-43c0-b526-22bc83c17deb_SetDate">
    <vt:lpwstr>2024-04-29T19:03:57Z</vt:lpwstr>
  </property>
  <property fmtid="{D5CDD505-2E9C-101B-9397-08002B2CF9AE}" pid="7" name="MSIP_Label_797ad33d-ed35-43c0-b526-22bc83c17deb_Method">
    <vt:lpwstr>Standard</vt:lpwstr>
  </property>
  <property fmtid="{D5CDD505-2E9C-101B-9397-08002B2CF9AE}" pid="8" name="MSIP_Label_797ad33d-ed35-43c0-b526-22bc83c17deb_Name">
    <vt:lpwstr>797ad33d-ed35-43c0-b526-22bc83c17deb</vt:lpwstr>
  </property>
  <property fmtid="{D5CDD505-2E9C-101B-9397-08002B2CF9AE}" pid="9" name="MSIP_Label_797ad33d-ed35-43c0-b526-22bc83c17deb_SiteId">
    <vt:lpwstr>d539d4bf-5610-471a-afc2-1c76685cfefa</vt:lpwstr>
  </property>
  <property fmtid="{D5CDD505-2E9C-101B-9397-08002B2CF9AE}" pid="10" name="MSIP_Label_797ad33d-ed35-43c0-b526-22bc83c17deb_ActionId">
    <vt:lpwstr>fe12fddd-efc4-4166-b27c-04acbf5fb7ed</vt:lpwstr>
  </property>
  <property fmtid="{D5CDD505-2E9C-101B-9397-08002B2CF9AE}" pid="11" name="MSIP_Label_797ad33d-ed35-43c0-b526-22bc83c17deb_ContentBits">
    <vt:lpwstr>1</vt:lpwstr>
  </property>
</Properties>
</file>